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abigailkreitner/Downloads/"/>
    </mc:Choice>
  </mc:AlternateContent>
  <xr:revisionPtr revIDLastSave="0" documentId="8_{B5F92D78-4173-3C48-A9CE-62D63C2B8ADB}" xr6:coauthVersionLast="47" xr6:coauthVersionMax="47" xr10:uidLastSave="{00000000-0000-0000-0000-000000000000}"/>
  <bookViews>
    <workbookView xWindow="0" yWindow="0" windowWidth="28800" windowHeight="18000" activeTab="6" xr2:uid="{C9FF9A82-193E-4813-843D-E155C1ADE865}"/>
  </bookViews>
  <sheets>
    <sheet name="Summary" sheetId="1" r:id="rId1"/>
    <sheet name="Time Only" sheetId="6" r:id="rId2"/>
    <sheet name="Causual" sheetId="7" r:id="rId3"/>
    <sheet name="Decomposed time series" sheetId="12" r:id="rId4"/>
    <sheet name="Piviot tabel" sheetId="16" r:id="rId5"/>
    <sheet name="Forecast_Sheet" sheetId="4" r:id="rId6"/>
    <sheet name="External_Data" sheetId="2" r:id="rId7"/>
    <sheet name="Key" sheetId="3" state="hidden" r:id="rId8"/>
  </sheets>
  <calcPr calcId="191029" concurrentCalc="0"/>
  <pivotCaches>
    <pivotCache cacheId="0" r:id="rId9"/>
    <pivotCache cacheId="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0" i="4" l="1"/>
  <c r="L41" i="4"/>
  <c r="L42" i="4"/>
  <c r="L43" i="4"/>
  <c r="L44" i="4"/>
  <c r="L39" i="4"/>
  <c r="O40" i="4"/>
  <c r="P40" i="4"/>
  <c r="Q40" i="4"/>
  <c r="O41" i="4"/>
  <c r="P41" i="4"/>
  <c r="Q41" i="4"/>
  <c r="O42" i="4"/>
  <c r="P42" i="4"/>
  <c r="Q42" i="4"/>
  <c r="O43" i="4"/>
  <c r="P43" i="4"/>
  <c r="Q43" i="4"/>
  <c r="O44" i="4"/>
  <c r="P44" i="4"/>
  <c r="Q44" i="4"/>
  <c r="O39" i="4"/>
  <c r="P39" i="4"/>
  <c r="Q39" i="4"/>
  <c r="N40" i="4"/>
  <c r="N41" i="4"/>
  <c r="N42" i="4"/>
  <c r="N43" i="4"/>
  <c r="N44" i="4"/>
  <c r="N39" i="4"/>
  <c r="M40" i="4"/>
  <c r="M41" i="4"/>
  <c r="M42" i="4"/>
  <c r="M43" i="4"/>
  <c r="M44" i="4"/>
  <c r="M39" i="4"/>
  <c r="F7" i="16"/>
  <c r="F6" i="16"/>
  <c r="F5" i="16"/>
  <c r="F4" i="16"/>
  <c r="E7" i="16"/>
  <c r="E6" i="16"/>
  <c r="E5" i="16"/>
  <c r="E4" i="16"/>
  <c r="D7" i="16"/>
  <c r="D6" i="16"/>
  <c r="D5" i="16"/>
  <c r="D4" i="16"/>
  <c r="K40" i="4"/>
  <c r="K41" i="4"/>
  <c r="K42" i="4"/>
  <c r="K43" i="4"/>
  <c r="K44" i="4"/>
  <c r="K39" i="4"/>
  <c r="I40" i="4"/>
  <c r="J40" i="4"/>
  <c r="I41" i="4"/>
  <c r="J41" i="4"/>
  <c r="I42" i="4"/>
  <c r="J42" i="4"/>
  <c r="I43" i="4"/>
  <c r="J43" i="4"/>
  <c r="I44" i="4"/>
  <c r="J44" i="4"/>
  <c r="I39" i="4"/>
  <c r="J39" i="4"/>
  <c r="E40" i="4"/>
  <c r="F40" i="4"/>
  <c r="E41" i="4"/>
  <c r="F41" i="4"/>
  <c r="E42" i="4"/>
  <c r="F42" i="4"/>
  <c r="E43" i="4"/>
  <c r="F43" i="4"/>
  <c r="E44" i="4"/>
  <c r="F44" i="4"/>
  <c r="E39" i="4"/>
  <c r="F39" i="4"/>
  <c r="G40" i="4"/>
  <c r="H40" i="4"/>
  <c r="G41" i="4"/>
  <c r="H41" i="4"/>
  <c r="G42" i="4"/>
  <c r="H42" i="4"/>
  <c r="G43" i="4"/>
  <c r="H43" i="4"/>
  <c r="G44" i="4"/>
  <c r="H44" i="4"/>
  <c r="G39" i="4"/>
  <c r="H39" i="4"/>
</calcChain>
</file>

<file path=xl/sharedStrings.xml><?xml version="1.0" encoding="utf-8"?>
<sst xmlns="http://schemas.openxmlformats.org/spreadsheetml/2006/main" count="124" uniqueCount="88">
  <si>
    <t>Questions</t>
  </si>
  <si>
    <t>Forecasting Product Sales</t>
  </si>
  <si>
    <t>This practice assignment will give you an opportunity to practice forecasting using several quantitative methods.</t>
  </si>
  <si>
    <t>Date</t>
  </si>
  <si>
    <t>Actual Sales</t>
  </si>
  <si>
    <t>Exponential Smoothing</t>
  </si>
  <si>
    <t>Exponential Smoothing + Trend</t>
  </si>
  <si>
    <t>Weighted Moving Average + Trend</t>
  </si>
  <si>
    <t>Decomposed Time Series</t>
  </si>
  <si>
    <t>DJIA</t>
  </si>
  <si>
    <t>You are head of operations - actually you're the entire operations team - for Tractors, Tractors, and More Tractors, a suburban New York retailer of tractors.</t>
  </si>
  <si>
    <t>They've been on your case to improve your forecasting accuracy over the past year, so this month you've decided to present forecasts from multiple methods and identify your preferred results.</t>
  </si>
  <si>
    <t>Directions</t>
  </si>
  <si>
    <t>It is late June 2007, and it's nearly time for your monthly meeting to review the forecast with the ownership team.</t>
  </si>
  <si>
    <t>You have three years worth of sales data, and you will forecast six months.</t>
  </si>
  <si>
    <t xml:space="preserve">Create two scatter plots with connecting lines of sales or forecasted sales by month for the entire 42 months. </t>
  </si>
  <si>
    <t>On the other plot, include your proposed forecast and your lower and upper limits.</t>
  </si>
  <si>
    <t>Paste proposed forecast with limits plot here</t>
  </si>
  <si>
    <t>Which forecasting method resulted in the forecast that was generally the smallest?</t>
  </si>
  <si>
    <t>How did you select your proposed forecast?</t>
  </si>
  <si>
    <t>How would you use your forecast lower and upper limits to inform purchasing decisions of J325 tractors, rototillers, and snowthrowers?</t>
  </si>
  <si>
    <t>MonthNum</t>
  </si>
  <si>
    <t>Season</t>
  </si>
  <si>
    <t>Unemployment Rate</t>
  </si>
  <si>
    <t>Below are some external data that may be useful in your causal forecasting model. You are free to use outside sources for economic data or other data of interest.</t>
  </si>
  <si>
    <t>Snowfall [inches]
(NY metro area)</t>
  </si>
  <si>
    <t>Values forecasted by local meterologists</t>
  </si>
  <si>
    <t>Values forecasted by labor economists</t>
  </si>
  <si>
    <t>Your Proposed Forecast</t>
  </si>
  <si>
    <t>Your Lower Limit</t>
  </si>
  <si>
    <t>Your Upper Limit</t>
  </si>
  <si>
    <t>Which forecasting method resulted in the forecast that was generally the largest?</t>
  </si>
  <si>
    <t>Generate forecasts for your most popular SKU, the J325 All Seasons Combo Package, which includes your base lawn mowing tractor along with rototiller and snowthrower attachments.</t>
  </si>
  <si>
    <t>Moving Average
(3-month)</t>
  </si>
  <si>
    <t>Weighted Moving Average
(3-month)</t>
  </si>
  <si>
    <t>Time-only Regression</t>
  </si>
  <si>
    <t>Moving Average + Trend</t>
  </si>
  <si>
    <t>Causal</t>
  </si>
  <si>
    <t>Excel</t>
  </si>
  <si>
    <t>Choose "your" proposed forecast along with lower and upper limits. These can come directly from one of the ten methods, or you can use your own aggregating methods.</t>
  </si>
  <si>
    <t>Paste "11 Forecasts" plot here</t>
  </si>
  <si>
    <t>On one plot, include all ten forecast methods and your proposed forecast (make that one thicker line weight).</t>
  </si>
  <si>
    <t>Exponential Smoothing
Additional Information</t>
  </si>
  <si>
    <t>Forecast (t-1)</t>
  </si>
  <si>
    <t>Alpha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</si>
  <si>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</si>
  <si>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</si>
  <si>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</si>
  <si>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</si>
  <si>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</si>
  <si>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</si>
  <si>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</si>
  <si>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</si>
  <si>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</si>
  <si>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</si>
  <si>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</si>
  <si>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</si>
  <si>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</si>
  <si>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</si>
  <si>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</si>
  <si>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</si>
  <si>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</si>
  <si>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</si>
  <si>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</si>
  <si>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</si>
  <si>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</si>
  <si>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</si>
  <si>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</si>
  <si>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</si>
  <si>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</si>
  <si>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Month Number</t>
  </si>
  <si>
    <t>Row Labels</t>
  </si>
  <si>
    <t>Count of Quarters</t>
  </si>
  <si>
    <t>Sum of Actual Sales</t>
  </si>
  <si>
    <t>Prop of Months</t>
  </si>
  <si>
    <t>Multiplier</t>
  </si>
  <si>
    <t>Grand Total</t>
  </si>
  <si>
    <t>Quarter</t>
  </si>
  <si>
    <t>5t</t>
  </si>
  <si>
    <t>Sum of Quarters</t>
  </si>
  <si>
    <t>Count of Quarter</t>
  </si>
  <si>
    <t>Prop of Sale</t>
  </si>
  <si>
    <t>Unemployment Number</t>
  </si>
  <si>
    <t>Snowfall</t>
  </si>
  <si>
    <t>Decomposed time series</t>
  </si>
  <si>
    <t>Weighted Moving average plus trend</t>
  </si>
  <si>
    <t>It’s the smallest and largest amounts for each method and the months</t>
  </si>
  <si>
    <t>By taking the average from each method and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</si>
</sst>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yyyy"/>
    <numFmt numFmtId="165" formatCode="0.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lightUp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rgb="FF9148C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79E2A"/>
        <bgColor indexed="64"/>
      </patternFill>
    </fill>
    <fill>
      <patternFill patternType="solid">
        <fgColor rgb="FFFFFF71"/>
        <bgColor indexed="64"/>
      </patternFill>
    </fill>
    <fill>
      <patternFill patternType="solid">
        <fgColor rgb="FFFFFFAF"/>
        <bgColor indexed="64"/>
      </patternFill>
    </fill>
    <fill>
      <patternFill patternType="solid">
        <fgColor rgb="FFFF717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medium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theme="0" tint="-0.1499679555650502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0" fillId="0" borderId="0" xfId="1" applyFont="1" applyBorder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164" fontId="0" fillId="0" borderId="1" xfId="0" applyNumberFormat="1" applyBorder="1"/>
    <xf numFmtId="0" fontId="0" fillId="2" borderId="1" xfId="0" applyFill="1" applyBorder="1"/>
    <xf numFmtId="0" fontId="0" fillId="2" borderId="5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7" borderId="1" xfId="0" applyFill="1" applyBorder="1"/>
    <xf numFmtId="0" fontId="0" fillId="7" borderId="5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0" fillId="8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13" borderId="5" xfId="0" applyFill="1" applyBorder="1" applyAlignment="1">
      <alignment wrapText="1"/>
    </xf>
    <xf numFmtId="0" fontId="0" fillId="14" borderId="5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15" borderId="7" xfId="0" applyFill="1" applyBorder="1" applyAlignment="1">
      <alignment wrapText="1"/>
    </xf>
    <xf numFmtId="0" fontId="0" fillId="15" borderId="8" xfId="0" applyFill="1" applyBorder="1" applyAlignment="1">
      <alignment wrapText="1"/>
    </xf>
    <xf numFmtId="0" fontId="0" fillId="6" borderId="12" xfId="0" applyFill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" fontId="0" fillId="0" borderId="1" xfId="0" applyNumberFormat="1" applyBorder="1"/>
    <xf numFmtId="0" fontId="0" fillId="0" borderId="17" xfId="0" applyBorder="1"/>
    <xf numFmtId="0" fontId="4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Continuous"/>
    </xf>
    <xf numFmtId="1" fontId="0" fillId="0" borderId="0" xfId="0" applyNumberFormat="1"/>
    <xf numFmtId="1" fontId="0" fillId="0" borderId="5" xfId="0" applyNumberFormat="1" applyBorder="1"/>
    <xf numFmtId="0" fontId="0" fillId="0" borderId="0" xfId="0" applyAlignment="1">
      <alignment horizontal="left"/>
    </xf>
    <xf numFmtId="0" fontId="0" fillId="0" borderId="0" xfId="0" pivotButton="1"/>
    <xf numFmtId="165" fontId="0" fillId="0" borderId="0" xfId="0" applyNumberFormat="1"/>
    <xf numFmtId="1" fontId="0" fillId="0" borderId="9" xfId="0" applyNumberFormat="1" applyBorder="1"/>
    <xf numFmtId="1" fontId="0" fillId="0" borderId="10" xfId="0" applyNumberFormat="1" applyBorder="1"/>
    <xf numFmtId="1" fontId="0" fillId="0" borderId="1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7171"/>
      <color rgb="FFFFFFAF"/>
      <color rgb="FFFFFF71"/>
      <color rgb="FF679E2A"/>
      <color rgb="FF9148C8"/>
      <color rgb="FFB381D9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All Methods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Forecast_Sheet!$E$2</c:f>
              <c:strCache>
                <c:ptCount val="1"/>
                <c:pt idx="0">
                  <c:v>Moving Average
(3-month)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Forecast_Sheet!$E$38:$E$44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676.33333333333337</c:v>
                </c:pt>
                <c:pt idx="2">
                  <c:v>676.33333333333337</c:v>
                </c:pt>
                <c:pt idx="3">
                  <c:v>676.33333333333337</c:v>
                </c:pt>
                <c:pt idx="4">
                  <c:v>676.33333333333337</c:v>
                </c:pt>
                <c:pt idx="5">
                  <c:v>676.33333333333337</c:v>
                </c:pt>
                <c:pt idx="6">
                  <c:v>676.33333333333337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FE1-3545-980F-1BA9FD6E1B09}"/>
            </c:ext>
          </c:extLst>
        </c:ser>
        <c:ser>
          <c:idx val="1"/>
          <c:order val="1"/>
          <c:tx>
            <c:strRef>
              <c:f>Forecast_Sheet!$F$2</c:f>
              <c:strCache>
                <c:ptCount val="1"/>
                <c:pt idx="0">
                  <c:v>Moving Average + Trend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Forecast_Sheet!$F$38:$F$44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679.54761904761904</c:v>
                </c:pt>
                <c:pt idx="2">
                  <c:v>682.76190476190482</c:v>
                </c:pt>
                <c:pt idx="3">
                  <c:v>685.97619047619048</c:v>
                </c:pt>
                <c:pt idx="4">
                  <c:v>689.19047619047626</c:v>
                </c:pt>
                <c:pt idx="5">
                  <c:v>692.40476190476193</c:v>
                </c:pt>
                <c:pt idx="6">
                  <c:v>695.61904761904771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FE1-3545-980F-1BA9FD6E1B09}"/>
            </c:ext>
          </c:extLst>
        </c:ser>
        <c:ser>
          <c:idx val="2"/>
          <c:order val="2"/>
          <c:tx>
            <c:strRef>
              <c:f>Forecast_Sheet!$G$2</c:f>
              <c:strCache>
                <c:ptCount val="1"/>
                <c:pt idx="0">
                  <c:v>Weighted Moving Average
(3-month)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Forecast_Sheet!$G$38:$G$44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670.33333333333337</c:v>
                </c:pt>
                <c:pt idx="2">
                  <c:v>670.33333333333337</c:v>
                </c:pt>
                <c:pt idx="3">
                  <c:v>670.33333333333337</c:v>
                </c:pt>
                <c:pt idx="4">
                  <c:v>670.33333333333337</c:v>
                </c:pt>
                <c:pt idx="5">
                  <c:v>670.33333333333337</c:v>
                </c:pt>
                <c:pt idx="6">
                  <c:v>670.33333333333337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FE1-3545-980F-1BA9FD6E1B09}"/>
            </c:ext>
          </c:extLst>
        </c:ser>
        <c:ser>
          <c:idx val="3"/>
          <c:order val="3"/>
          <c:tx>
            <c:strRef>
              <c:f>Forecast_Sheet!$H$2</c:f>
              <c:strCache>
                <c:ptCount val="1"/>
                <c:pt idx="0">
                  <c:v>Weighted Moving Average + Trend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Forecast_Sheet!$H$38:$H$44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673.54761904761904</c:v>
                </c:pt>
                <c:pt idx="2">
                  <c:v>676.76190476190482</c:v>
                </c:pt>
                <c:pt idx="3">
                  <c:v>679.97619047619048</c:v>
                </c:pt>
                <c:pt idx="4">
                  <c:v>683.19047619047626</c:v>
                </c:pt>
                <c:pt idx="5">
                  <c:v>686.40476190476193</c:v>
                </c:pt>
                <c:pt idx="6">
                  <c:v>689.61904761904771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FE1-3545-980F-1BA9FD6E1B09}"/>
            </c:ext>
          </c:extLst>
        </c:ser>
        <c:ser>
          <c:idx val="4"/>
          <c:order val="4"/>
          <c:tx>
            <c:strRef>
              <c:f>Forecast_Sheet!$I$2</c:f>
              <c:strCache>
                <c:ptCount val="1"/>
                <c:pt idx="0">
                  <c:v>Exponential Smoothing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Forecast_Sheet!$I$38:$I$44</c:f>
              <c:numCache>
                <c:formatCode>General</c:formatCode>
                <c:ptCount val="7"/>
                <c:pt idx="0">
                  <c:v>670</c:v>
                </c:pt>
                <c:pt idx="1">
                  <c:v>629</c:v>
                </c:pt>
                <c:pt idx="2">
                  <c:v>629</c:v>
                </c:pt>
                <c:pt idx="3">
                  <c:v>629</c:v>
                </c:pt>
                <c:pt idx="4">
                  <c:v>629</c:v>
                </c:pt>
                <c:pt idx="5">
                  <c:v>629</c:v>
                </c:pt>
                <c:pt idx="6">
                  <c:v>629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FE1-3545-980F-1BA9FD6E1B09}"/>
            </c:ext>
          </c:extLst>
        </c:ser>
        <c:ser>
          <c:idx val="5"/>
          <c:order val="5"/>
          <c:tx>
            <c:strRef>
              <c:f>Forecast_Sheet!$J$2</c:f>
              <c:strCache>
                <c:ptCount val="1"/>
                <c:pt idx="0">
                  <c:v>Exponential Smoothing + Trend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Forecast_Sheet!$J$38:$J$44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632.21428571428567</c:v>
                </c:pt>
                <c:pt idx="2">
                  <c:v>635.42857142857144</c:v>
                </c:pt>
                <c:pt idx="3">
                  <c:v>638.64285714285711</c:v>
                </c:pt>
                <c:pt idx="4">
                  <c:v>641.85714285714289</c:v>
                </c:pt>
                <c:pt idx="5">
                  <c:v>645.07142857142856</c:v>
                </c:pt>
                <c:pt idx="6">
                  <c:v>648.28571428571433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FE1-3545-980F-1BA9FD6E1B09}"/>
            </c:ext>
          </c:extLst>
        </c:ser>
        <c:ser>
          <c:idx val="6"/>
          <c:order val="6"/>
          <c:tx>
            <c:strRef>
              <c:f>Forecast_Sheet!$K$2</c:f>
              <c:strCache>
                <c:ptCount val="1"/>
                <c:pt idx="0">
                  <c:v>Time-only Regression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Forecast_Sheet!$K$38:$K$44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658.15873015873024</c:v>
                </c:pt>
                <c:pt idx="2">
                  <c:v>661.3730158730159</c:v>
                </c:pt>
                <c:pt idx="3">
                  <c:v>664.58730158730168</c:v>
                </c:pt>
                <c:pt idx="4">
                  <c:v>667.80158730158735</c:v>
                </c:pt>
                <c:pt idx="5">
                  <c:v>671.01587301587301</c:v>
                </c:pt>
                <c:pt idx="6">
                  <c:v>674.23015873015879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0FE1-3545-980F-1BA9FD6E1B09}"/>
            </c:ext>
          </c:extLst>
        </c:ser>
        <c:ser>
          <c:idx val="7"/>
          <c:order val="7"/>
          <c:tx>
            <c:strRef>
              <c:f>Forecast_Sheet!$L$2</c:f>
              <c:strCache>
                <c:ptCount val="1"/>
                <c:pt idx="0">
                  <c:v>Causal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Forecast_Sheet!$L$38:$L$44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655.80234888439486</c:v>
                </c:pt>
                <c:pt idx="2">
                  <c:v>658.7415850774895</c:v>
                </c:pt>
                <c:pt idx="3">
                  <c:v>663.17457616382103</c:v>
                </c:pt>
                <c:pt idx="4">
                  <c:v>666.86068980353411</c:v>
                </c:pt>
                <c:pt idx="5">
                  <c:v>670.5468034432472</c:v>
                </c:pt>
                <c:pt idx="6">
                  <c:v>674.23291708296028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0FE1-3545-980F-1BA9FD6E1B09}"/>
            </c:ext>
          </c:extLst>
        </c:ser>
        <c:ser>
          <c:idx val="8"/>
          <c:order val="8"/>
          <c:tx>
            <c:strRef>
              <c:f>Forecast_Sheet!$M$2</c:f>
              <c:strCache>
                <c:ptCount val="1"/>
                <c:pt idx="0">
                  <c:v>Decomposed Time Series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Forecast_Sheet!$M$38:$M$44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585.32856399028162</c:v>
                </c:pt>
                <c:pt idx="2">
                  <c:v>588.18716504681333</c:v>
                </c:pt>
                <c:pt idx="3">
                  <c:v>591.04576610334516</c:v>
                </c:pt>
                <c:pt idx="4">
                  <c:v>637.90187349162898</c:v>
                </c:pt>
                <c:pt idx="5">
                  <c:v>640.97224486850064</c:v>
                </c:pt>
                <c:pt idx="6">
                  <c:v>644.0426162453723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0FE1-3545-980F-1BA9FD6E1B09}"/>
            </c:ext>
          </c:extLst>
        </c:ser>
        <c:ser>
          <c:idx val="9"/>
          <c:order val="9"/>
          <c:tx>
            <c:strRef>
              <c:f>Forecast_Sheet!$N$2</c:f>
              <c:strCache>
                <c:ptCount val="1"/>
                <c:pt idx="0">
                  <c:v>Excel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Forecast_Sheet!$N$38:$N$44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666.19170199095925</c:v>
                </c:pt>
                <c:pt idx="2">
                  <c:v>686.71110201190402</c:v>
                </c:pt>
                <c:pt idx="3">
                  <c:v>672.72371404766591</c:v>
                </c:pt>
                <c:pt idx="4">
                  <c:v>676.37820495613448</c:v>
                </c:pt>
                <c:pt idx="5">
                  <c:v>696.89760497707925</c:v>
                </c:pt>
                <c:pt idx="6">
                  <c:v>682.91021701284114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0FE1-3545-980F-1BA9FD6E1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188208"/>
        <c:axId val="1684269024"/>
      </c:scatterChart>
      <c:valAx>
        <c:axId val="1684188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4269024"/>
        <c:crosses val="autoZero"/>
        <c:crossBetween val="midCat"/>
      </c:valAx>
      <c:valAx>
        <c:axId val="1684269024"/>
        <c:scaling>
          <c:orientation val="minMax"/>
          <c:max val="7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41882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Prospect</a:t>
            </a:r>
            <a:r>
              <a:rPr lang="en-US" baseline="0"/>
              <a:t> Forecast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Forecast_Sheet!$P$2</c:f>
              <c:strCache>
                <c:ptCount val="1"/>
                <c:pt idx="0">
                  <c:v>Your Lower Limit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Forecast_Sheet!$P$38:$P$44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585.32856399028162</c:v>
                </c:pt>
                <c:pt idx="2">
                  <c:v>588.18716504681333</c:v>
                </c:pt>
                <c:pt idx="3">
                  <c:v>591.04576610334516</c:v>
                </c:pt>
                <c:pt idx="4">
                  <c:v>629</c:v>
                </c:pt>
                <c:pt idx="5">
                  <c:v>629</c:v>
                </c:pt>
                <c:pt idx="6">
                  <c:v>629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EB2-A74A-A0B7-8BA2E24140EC}"/>
            </c:ext>
          </c:extLst>
        </c:ser>
        <c:ser>
          <c:idx val="1"/>
          <c:order val="1"/>
          <c:tx>
            <c:strRef>
              <c:f>Forecast_Sheet!$O$2</c:f>
              <c:strCache>
                <c:ptCount val="1"/>
                <c:pt idx="0">
                  <c:v>Your Proposed Forecast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Forecast_Sheet!$O$38:$O$44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652.64575355005559</c:v>
                </c:pt>
                <c:pt idx="2">
                  <c:v>656.56319156282711</c:v>
                </c:pt>
                <c:pt idx="3">
                  <c:v>657.1793262664039</c:v>
                </c:pt>
                <c:pt idx="4">
                  <c:v>663.88471174576466</c:v>
                </c:pt>
                <c:pt idx="5">
                  <c:v>667.89801453523182</c:v>
                </c:pt>
                <c:pt idx="6">
                  <c:v>668.4606385261809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EB2-A74A-A0B7-8BA2E24140EC}"/>
            </c:ext>
          </c:extLst>
        </c:ser>
        <c:ser>
          <c:idx val="2"/>
          <c:order val="2"/>
          <c:tx>
            <c:strRef>
              <c:f>Forecast_Sheet!$Q$2</c:f>
              <c:strCache>
                <c:ptCount val="1"/>
                <c:pt idx="0">
                  <c:v>Your Upper Limit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Forecast_Sheet!$Q$38:$Q$44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679.54761904761904</c:v>
                </c:pt>
                <c:pt idx="2">
                  <c:v>686.71110201190402</c:v>
                </c:pt>
                <c:pt idx="3">
                  <c:v>685.97619047619048</c:v>
                </c:pt>
                <c:pt idx="4">
                  <c:v>689.19047619047626</c:v>
                </c:pt>
                <c:pt idx="5">
                  <c:v>696.89760497707925</c:v>
                </c:pt>
                <c:pt idx="6">
                  <c:v>695.61904761904771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EB2-A74A-A0B7-8BA2E2414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6244352"/>
        <c:axId val="1679994720"/>
      </c:scatterChart>
      <c:valAx>
        <c:axId val="1726244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9994720"/>
        <c:crosses val="autoZero"/>
        <c:crossBetween val="midCat"/>
      </c:valAx>
      <c:valAx>
        <c:axId val="1679994720"/>
        <c:scaling>
          <c:orientation val="minMax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6244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All Methods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Forecast_Sheet!$E$2</c:f>
              <c:strCache>
                <c:ptCount val="1"/>
                <c:pt idx="0">
                  <c:v>Moving Average
(3-month)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Forecast_Sheet!$E$38:$E$44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676.33333333333337</c:v>
                </c:pt>
                <c:pt idx="2">
                  <c:v>676.33333333333337</c:v>
                </c:pt>
                <c:pt idx="3">
                  <c:v>676.33333333333337</c:v>
                </c:pt>
                <c:pt idx="4">
                  <c:v>676.33333333333337</c:v>
                </c:pt>
                <c:pt idx="5">
                  <c:v>676.33333333333337</c:v>
                </c:pt>
                <c:pt idx="6">
                  <c:v>676.33333333333337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1CB-554C-8208-C0E20E221C9A}"/>
            </c:ext>
          </c:extLst>
        </c:ser>
        <c:ser>
          <c:idx val="1"/>
          <c:order val="1"/>
          <c:tx>
            <c:strRef>
              <c:f>Forecast_Sheet!$F$2</c:f>
              <c:strCache>
                <c:ptCount val="1"/>
                <c:pt idx="0">
                  <c:v>Moving Average + Trend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Forecast_Sheet!$F$38:$F$44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679.54761904761904</c:v>
                </c:pt>
                <c:pt idx="2">
                  <c:v>682.76190476190482</c:v>
                </c:pt>
                <c:pt idx="3">
                  <c:v>685.97619047619048</c:v>
                </c:pt>
                <c:pt idx="4">
                  <c:v>689.19047619047626</c:v>
                </c:pt>
                <c:pt idx="5">
                  <c:v>692.40476190476193</c:v>
                </c:pt>
                <c:pt idx="6">
                  <c:v>695.61904761904771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01CB-554C-8208-C0E20E221C9A}"/>
            </c:ext>
          </c:extLst>
        </c:ser>
        <c:ser>
          <c:idx val="2"/>
          <c:order val="2"/>
          <c:tx>
            <c:strRef>
              <c:f>Forecast_Sheet!$G$2</c:f>
              <c:strCache>
                <c:ptCount val="1"/>
                <c:pt idx="0">
                  <c:v>Weighted Moving Average
(3-month)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Forecast_Sheet!$G$38:$G$44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670.33333333333337</c:v>
                </c:pt>
                <c:pt idx="2">
                  <c:v>670.33333333333337</c:v>
                </c:pt>
                <c:pt idx="3">
                  <c:v>670.33333333333337</c:v>
                </c:pt>
                <c:pt idx="4">
                  <c:v>670.33333333333337</c:v>
                </c:pt>
                <c:pt idx="5">
                  <c:v>670.33333333333337</c:v>
                </c:pt>
                <c:pt idx="6">
                  <c:v>670.33333333333337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01CB-554C-8208-C0E20E221C9A}"/>
            </c:ext>
          </c:extLst>
        </c:ser>
        <c:ser>
          <c:idx val="3"/>
          <c:order val="3"/>
          <c:tx>
            <c:strRef>
              <c:f>Forecast_Sheet!$H$2</c:f>
              <c:strCache>
                <c:ptCount val="1"/>
                <c:pt idx="0">
                  <c:v>Weighted Moving Average + Trend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Forecast_Sheet!$H$38:$H$44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673.54761904761904</c:v>
                </c:pt>
                <c:pt idx="2">
                  <c:v>676.76190476190482</c:v>
                </c:pt>
                <c:pt idx="3">
                  <c:v>679.97619047619048</c:v>
                </c:pt>
                <c:pt idx="4">
                  <c:v>683.19047619047626</c:v>
                </c:pt>
                <c:pt idx="5">
                  <c:v>686.40476190476193</c:v>
                </c:pt>
                <c:pt idx="6">
                  <c:v>689.61904761904771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01CB-554C-8208-C0E20E221C9A}"/>
            </c:ext>
          </c:extLst>
        </c:ser>
        <c:ser>
          <c:idx val="4"/>
          <c:order val="4"/>
          <c:tx>
            <c:strRef>
              <c:f>Forecast_Sheet!$I$2</c:f>
              <c:strCache>
                <c:ptCount val="1"/>
                <c:pt idx="0">
                  <c:v>Exponential Smoothing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Forecast_Sheet!$I$38:$I$44</c:f>
              <c:numCache>
                <c:formatCode>General</c:formatCode>
                <c:ptCount val="7"/>
                <c:pt idx="0">
                  <c:v>670</c:v>
                </c:pt>
                <c:pt idx="1">
                  <c:v>629</c:v>
                </c:pt>
                <c:pt idx="2">
                  <c:v>629</c:v>
                </c:pt>
                <c:pt idx="3">
                  <c:v>629</c:v>
                </c:pt>
                <c:pt idx="4">
                  <c:v>629</c:v>
                </c:pt>
                <c:pt idx="5">
                  <c:v>629</c:v>
                </c:pt>
                <c:pt idx="6">
                  <c:v>629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01CB-554C-8208-C0E20E221C9A}"/>
            </c:ext>
          </c:extLst>
        </c:ser>
        <c:ser>
          <c:idx val="5"/>
          <c:order val="5"/>
          <c:tx>
            <c:strRef>
              <c:f>Forecast_Sheet!$J$2</c:f>
              <c:strCache>
                <c:ptCount val="1"/>
                <c:pt idx="0">
                  <c:v>Exponential Smoothing + Trend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Forecast_Sheet!$J$38:$J$44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632.21428571428567</c:v>
                </c:pt>
                <c:pt idx="2">
                  <c:v>635.42857142857144</c:v>
                </c:pt>
                <c:pt idx="3">
                  <c:v>638.64285714285711</c:v>
                </c:pt>
                <c:pt idx="4">
                  <c:v>641.85714285714289</c:v>
                </c:pt>
                <c:pt idx="5">
                  <c:v>645.07142857142856</c:v>
                </c:pt>
                <c:pt idx="6">
                  <c:v>648.28571428571433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01CB-554C-8208-C0E20E221C9A}"/>
            </c:ext>
          </c:extLst>
        </c:ser>
        <c:ser>
          <c:idx val="6"/>
          <c:order val="6"/>
          <c:tx>
            <c:strRef>
              <c:f>Forecast_Sheet!$K$2</c:f>
              <c:strCache>
                <c:ptCount val="1"/>
                <c:pt idx="0">
                  <c:v>Time-only Regression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Forecast_Sheet!$K$38:$K$44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658.15873015873024</c:v>
                </c:pt>
                <c:pt idx="2">
                  <c:v>661.3730158730159</c:v>
                </c:pt>
                <c:pt idx="3">
                  <c:v>664.58730158730168</c:v>
                </c:pt>
                <c:pt idx="4">
                  <c:v>667.80158730158735</c:v>
                </c:pt>
                <c:pt idx="5">
                  <c:v>671.01587301587301</c:v>
                </c:pt>
                <c:pt idx="6">
                  <c:v>674.23015873015879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01CB-554C-8208-C0E20E221C9A}"/>
            </c:ext>
          </c:extLst>
        </c:ser>
        <c:ser>
          <c:idx val="7"/>
          <c:order val="7"/>
          <c:tx>
            <c:strRef>
              <c:f>Forecast_Sheet!$L$2</c:f>
              <c:strCache>
                <c:ptCount val="1"/>
                <c:pt idx="0">
                  <c:v>Causal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Forecast_Sheet!$L$38:$L$44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655.80234888439486</c:v>
                </c:pt>
                <c:pt idx="2">
                  <c:v>658.7415850774895</c:v>
                </c:pt>
                <c:pt idx="3">
                  <c:v>663.17457616382103</c:v>
                </c:pt>
                <c:pt idx="4">
                  <c:v>666.86068980353411</c:v>
                </c:pt>
                <c:pt idx="5">
                  <c:v>670.5468034432472</c:v>
                </c:pt>
                <c:pt idx="6">
                  <c:v>674.23291708296028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1-01CB-554C-8208-C0E20E221C9A}"/>
            </c:ext>
          </c:extLst>
        </c:ser>
        <c:ser>
          <c:idx val="8"/>
          <c:order val="8"/>
          <c:tx>
            <c:strRef>
              <c:f>Forecast_Sheet!$M$2</c:f>
              <c:strCache>
                <c:ptCount val="1"/>
                <c:pt idx="0">
                  <c:v>Decomposed Time Series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Forecast_Sheet!$M$38:$M$44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585.32856399028162</c:v>
                </c:pt>
                <c:pt idx="2">
                  <c:v>588.18716504681333</c:v>
                </c:pt>
                <c:pt idx="3">
                  <c:v>591.04576610334516</c:v>
                </c:pt>
                <c:pt idx="4">
                  <c:v>637.90187349162898</c:v>
                </c:pt>
                <c:pt idx="5">
                  <c:v>640.97224486850064</c:v>
                </c:pt>
                <c:pt idx="6">
                  <c:v>644.0426162453723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2-01CB-554C-8208-C0E20E221C9A}"/>
            </c:ext>
          </c:extLst>
        </c:ser>
        <c:ser>
          <c:idx val="9"/>
          <c:order val="9"/>
          <c:tx>
            <c:strRef>
              <c:f>Forecast_Sheet!$N$2</c:f>
              <c:strCache>
                <c:ptCount val="1"/>
                <c:pt idx="0">
                  <c:v>Excel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Forecast_Sheet!$N$38:$N$44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666.19170199095925</c:v>
                </c:pt>
                <c:pt idx="2">
                  <c:v>686.71110201190402</c:v>
                </c:pt>
                <c:pt idx="3">
                  <c:v>672.72371404766591</c:v>
                </c:pt>
                <c:pt idx="4">
                  <c:v>676.37820495613448</c:v>
                </c:pt>
                <c:pt idx="5">
                  <c:v>696.89760497707925</c:v>
                </c:pt>
                <c:pt idx="6">
                  <c:v>682.91021701284114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3-01CB-554C-8208-C0E20E221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4188208"/>
        <c:axId val="1684269024"/>
      </c:scatterChart>
      <c:valAx>
        <c:axId val="1684188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4269024"/>
        <c:crosses val="autoZero"/>
        <c:crossBetween val="midCat"/>
      </c:valAx>
      <c:valAx>
        <c:axId val="1684269024"/>
        <c:scaling>
          <c:orientation val="minMax"/>
          <c:max val="7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41882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Prospect</a:t>
            </a:r>
            <a:r>
              <a:rPr lang="en-US" baseline="0"/>
              <a:t> Forecast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Forecast_Sheet!$P$2</c:f>
              <c:strCache>
                <c:ptCount val="1"/>
                <c:pt idx="0">
                  <c:v>Your Lower Limit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Forecast_Sheet!$P$38:$P$44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585.32856399028162</c:v>
                </c:pt>
                <c:pt idx="2">
                  <c:v>588.18716504681333</c:v>
                </c:pt>
                <c:pt idx="3">
                  <c:v>591.04576610334516</c:v>
                </c:pt>
                <c:pt idx="4">
                  <c:v>629</c:v>
                </c:pt>
                <c:pt idx="5">
                  <c:v>629</c:v>
                </c:pt>
                <c:pt idx="6">
                  <c:v>629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8E1D-2544-AB56-7F6BF26E258F}"/>
            </c:ext>
          </c:extLst>
        </c:ser>
        <c:ser>
          <c:idx val="1"/>
          <c:order val="1"/>
          <c:tx>
            <c:strRef>
              <c:f>Forecast_Sheet!$O$2</c:f>
              <c:strCache>
                <c:ptCount val="1"/>
                <c:pt idx="0">
                  <c:v>Your Proposed Forecast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Forecast_Sheet!$O$38:$O$44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652.64575355005559</c:v>
                </c:pt>
                <c:pt idx="2">
                  <c:v>656.56319156282711</c:v>
                </c:pt>
                <c:pt idx="3">
                  <c:v>657.1793262664039</c:v>
                </c:pt>
                <c:pt idx="4">
                  <c:v>663.88471174576466</c:v>
                </c:pt>
                <c:pt idx="5">
                  <c:v>667.89801453523182</c:v>
                </c:pt>
                <c:pt idx="6">
                  <c:v>668.4606385261809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8E1D-2544-AB56-7F6BF26E258F}"/>
            </c:ext>
          </c:extLst>
        </c:ser>
        <c:ser>
          <c:idx val="2"/>
          <c:order val="2"/>
          <c:tx>
            <c:strRef>
              <c:f>Forecast_Sheet!$Q$2</c:f>
              <c:strCache>
                <c:ptCount val="1"/>
                <c:pt idx="0">
                  <c:v>Your Upper Limit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Forecast_Sheet!$C$38:$C$44</c:f>
              <c:numCache>
                <c:formatCode>m/yyyy</c:formatCode>
                <c:ptCount val="7"/>
                <c:pt idx="0">
                  <c:v>39234</c:v>
                </c:pt>
                <c:pt idx="1">
                  <c:v>39264</c:v>
                </c:pt>
                <c:pt idx="2">
                  <c:v>39295</c:v>
                </c:pt>
                <c:pt idx="3">
                  <c:v>39326</c:v>
                </c:pt>
                <c:pt idx="4">
                  <c:v>39356</c:v>
                </c:pt>
                <c:pt idx="5">
                  <c:v>39387</c:v>
                </c:pt>
                <c:pt idx="6">
                  <c:v>39417</c:v>
                </c:pt>
              </c:numCache>
            </c:numRef>
          </c:xVal>
          <c:yVal>
            <c:numRef>
              <c:f>Forecast_Sheet!$Q$38:$Q$44</c:f>
              <c:numCache>
                <c:formatCode>0</c:formatCode>
                <c:ptCount val="7"/>
                <c:pt idx="0" formatCode="General">
                  <c:v>670</c:v>
                </c:pt>
                <c:pt idx="1">
                  <c:v>679.54761904761904</c:v>
                </c:pt>
                <c:pt idx="2">
                  <c:v>686.71110201190402</c:v>
                </c:pt>
                <c:pt idx="3">
                  <c:v>685.97619047619048</c:v>
                </c:pt>
                <c:pt idx="4">
                  <c:v>689.19047619047626</c:v>
                </c:pt>
                <c:pt idx="5">
                  <c:v>696.89760497707925</c:v>
                </c:pt>
                <c:pt idx="6">
                  <c:v>695.61904761904771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8E1D-2544-AB56-7F6BF26E2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6244352"/>
        <c:axId val="1679994720"/>
      </c:scatterChart>
      <c:valAx>
        <c:axId val="1726244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9994720"/>
        <c:crosses val="autoZero"/>
        <c:crossBetween val="midCat"/>
      </c:valAx>
      <c:valAx>
        <c:axId val="1679994720"/>
        <c:scaling>
          <c:orientation val="minMax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6244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203201</xdr:colOff>
      <xdr:row>18</xdr:row>
      <xdr:rowOff>81280</xdr:rowOff>
    </xdr:from>
    <xdr:to>
      <xdr:col>4</xdr:col>
      <xdr:colOff>883920</xdr:colOff>
      <xdr:row>30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90D8C0-F994-6B47-B175-98A05B8EA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1188720</xdr:colOff>
      <xdr:row>18</xdr:row>
      <xdr:rowOff>91440</xdr:rowOff>
    </xdr:from>
    <xdr:to>
      <xdr:col>12</xdr:col>
      <xdr:colOff>690880</xdr:colOff>
      <xdr:row>30</xdr:row>
      <xdr:rowOff>71120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117873-2909-B040-91B7-102F1C2BA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47</xdr:row>
      <xdr:rowOff>50800</xdr:rowOff>
    </xdr:from>
    <xdr:to>
      <xdr:col>28</xdr:col>
      <xdr:colOff>482600</xdr:colOff>
      <xdr:row>69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BA4A493-DAE1-8E7D-2F99-AD2C38DCEF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959070</xdr:colOff>
      <xdr:row>49</xdr:row>
      <xdr:rowOff>158823</xdr:rowOff>
    </xdr:from>
    <xdr:to>
      <xdr:col>17</xdr:col>
      <xdr:colOff>465667</xdr:colOff>
      <xdr:row>64</xdr:row>
      <xdr:rowOff>79412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920CBA-BC8F-E03F-A0F6-CECB831F35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5007.797757523149" createdVersion="8" refreshedVersion="8" minRefreshableVersion="3" recordCount="36" xr:uid="{0DE8EBA5-FCBE-AC48-8EF1-A8F04B76C571}">
  <cacheSource type="worksheet">
    <worksheetSource ref="T2:X38" sheet="Forecast_Sheet"/>
  </cacheSource>
  <cacheFields count="5">
    <cacheField name="Quarters" numFmtId="0">
      <sharedItems containsSemiMixedTypes="0" containsString="0" containsNumber="1" containsInteger="1" minValue="1" maxValue="4" count="4">
        <n v="3"/>
        <n v="4"/>
        <n v="1"/>
        <n v="2"/>
      </sharedItems>
    </cacheField>
    <cacheField name="Unemployment Rate" numFmtId="0">
      <sharedItems containsSemiMixedTypes="0" containsString="0" containsNumber="1" minValue="4.3999999999999997E-2" maxValue="5.5E-2" count="12">
        <n v="5.5E-2"/>
        <n v="5.3999999999999999E-2"/>
        <n v="5.2999999999999999E-2"/>
        <n v="5.1999999999999998E-2"/>
        <n v="5.0999999999999997E-2"/>
        <n v="0.05"/>
        <n v="4.9000000000000002E-2"/>
        <n v="4.7E-2"/>
        <n v="4.8000000000000001E-2"/>
        <n v="4.5999999999999999E-2"/>
        <n v="4.4999999999999998E-2"/>
        <n v="4.3999999999999997E-2"/>
      </sharedItems>
    </cacheField>
    <cacheField name="Snowfall [inches]_x000a_(NY metro area)" numFmtId="0">
      <sharedItems containsSemiMixedTypes="0" containsString="0" containsNumber="1" minValue="0" maxValue="26.9" count="13">
        <n v="0"/>
        <n v="3"/>
        <n v="15.3"/>
        <n v="15.8"/>
        <n v="6.9"/>
        <n v="9.6999999999999993"/>
        <n v="2"/>
        <n v="26.9"/>
        <n v="1.3"/>
        <n v="0.1"/>
        <n v="2.6"/>
        <n v="3.8"/>
        <n v="6"/>
      </sharedItems>
    </cacheField>
    <cacheField name="MonthNum" numFmtId="0">
      <sharedItems containsSemiMixedTypes="0" containsString="0" containsNumber="1" containsInteger="1" minValue="1" maxValue="36" count="36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</sharedItems>
    </cacheField>
    <cacheField name="Actual Sales" numFmtId="0">
      <sharedItems containsSemiMixedTypes="0" containsString="0" containsNumber="1" containsInteger="1" minValue="501" maxValue="7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5007.830897453707" createdVersion="8" refreshedVersion="8" minRefreshableVersion="3" recordCount="36" xr:uid="{9B35DAE3-D534-1745-8D58-CF60EEF16B4D}">
  <cacheSource type="worksheet">
    <worksheetSource ref="A2:D38" sheet="Forecast_Sheet"/>
  </cacheSource>
  <cacheFields count="4">
    <cacheField name="Quarter" numFmtId="0">
      <sharedItems containsSemiMixedTypes="0" containsString="0" containsNumber="1" containsInteger="1" minValue="1" maxValue="4" count="4">
        <n v="3"/>
        <n v="4"/>
        <n v="1"/>
        <n v="2"/>
      </sharedItems>
    </cacheField>
    <cacheField name="MonthNum" numFmtId="0">
      <sharedItems containsSemiMixedTypes="0" containsString="0" containsNumber="1" containsInteger="1" minValue="1" maxValue="36"/>
    </cacheField>
    <cacheField name="Date" numFmtId="164">
      <sharedItems containsSemiMixedTypes="0" containsNonDate="0" containsDate="1" containsString="0" minDate="2004-07-01T00:00:00" maxDate="2007-06-02T00:00:00"/>
    </cacheField>
    <cacheField name="Actual Sales" numFmtId="0">
      <sharedItems containsSemiMixedTypes="0" containsString="0" containsNumber="1" containsInteger="1" minValue="501" maxValue="725" count="34">
        <n v="501"/>
        <n v="503"/>
        <n v="505"/>
        <n v="507"/>
        <n v="560"/>
        <n v="576"/>
        <n v="624"/>
        <n v="639"/>
        <n v="593"/>
        <n v="582"/>
        <n v="667"/>
        <n v="644"/>
        <n v="542"/>
        <n v="539"/>
        <n v="546"/>
        <n v="532"/>
        <n v="585"/>
        <n v="603"/>
        <n v="649"/>
        <n v="669"/>
        <n v="589"/>
        <n v="614"/>
        <n v="692"/>
        <n v="651"/>
        <n v="559"/>
        <n v="551"/>
        <n v="605"/>
        <n v="620"/>
        <n v="662"/>
        <n v="672"/>
        <n v="638"/>
        <n v="634"/>
        <n v="725"/>
        <n v="67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x v="0"/>
    <x v="0"/>
    <x v="0"/>
    <n v="501"/>
  </r>
  <r>
    <x v="0"/>
    <x v="1"/>
    <x v="0"/>
    <x v="1"/>
    <n v="503"/>
  </r>
  <r>
    <x v="0"/>
    <x v="1"/>
    <x v="0"/>
    <x v="2"/>
    <n v="505"/>
  </r>
  <r>
    <x v="1"/>
    <x v="0"/>
    <x v="0"/>
    <x v="3"/>
    <n v="507"/>
  </r>
  <r>
    <x v="1"/>
    <x v="1"/>
    <x v="0"/>
    <x v="4"/>
    <n v="560"/>
  </r>
  <r>
    <x v="1"/>
    <x v="1"/>
    <x v="1"/>
    <x v="5"/>
    <n v="576"/>
  </r>
  <r>
    <x v="2"/>
    <x v="2"/>
    <x v="2"/>
    <x v="6"/>
    <n v="624"/>
  </r>
  <r>
    <x v="2"/>
    <x v="1"/>
    <x v="3"/>
    <x v="7"/>
    <n v="639"/>
  </r>
  <r>
    <x v="2"/>
    <x v="3"/>
    <x v="4"/>
    <x v="8"/>
    <n v="593"/>
  </r>
  <r>
    <x v="3"/>
    <x v="3"/>
    <x v="0"/>
    <x v="9"/>
    <n v="582"/>
  </r>
  <r>
    <x v="3"/>
    <x v="4"/>
    <x v="0"/>
    <x v="10"/>
    <n v="667"/>
  </r>
  <r>
    <x v="3"/>
    <x v="5"/>
    <x v="0"/>
    <x v="11"/>
    <n v="644"/>
  </r>
  <r>
    <x v="0"/>
    <x v="5"/>
    <x v="0"/>
    <x v="12"/>
    <n v="542"/>
  </r>
  <r>
    <x v="0"/>
    <x v="6"/>
    <x v="0"/>
    <x v="13"/>
    <n v="539"/>
  </r>
  <r>
    <x v="0"/>
    <x v="5"/>
    <x v="0"/>
    <x v="14"/>
    <n v="546"/>
  </r>
  <r>
    <x v="1"/>
    <x v="5"/>
    <x v="0"/>
    <x v="15"/>
    <n v="532"/>
  </r>
  <r>
    <x v="1"/>
    <x v="5"/>
    <x v="0"/>
    <x v="16"/>
    <n v="585"/>
  </r>
  <r>
    <x v="1"/>
    <x v="6"/>
    <x v="5"/>
    <x v="17"/>
    <n v="603"/>
  </r>
  <r>
    <x v="2"/>
    <x v="7"/>
    <x v="6"/>
    <x v="18"/>
    <n v="649"/>
  </r>
  <r>
    <x v="2"/>
    <x v="8"/>
    <x v="7"/>
    <x v="19"/>
    <n v="669"/>
  </r>
  <r>
    <x v="2"/>
    <x v="7"/>
    <x v="8"/>
    <x v="20"/>
    <n v="589"/>
  </r>
  <r>
    <x v="3"/>
    <x v="7"/>
    <x v="9"/>
    <x v="21"/>
    <n v="614"/>
  </r>
  <r>
    <x v="3"/>
    <x v="9"/>
    <x v="0"/>
    <x v="22"/>
    <n v="692"/>
  </r>
  <r>
    <x v="3"/>
    <x v="9"/>
    <x v="0"/>
    <x v="23"/>
    <n v="651"/>
  </r>
  <r>
    <x v="0"/>
    <x v="7"/>
    <x v="0"/>
    <x v="24"/>
    <n v="546"/>
  </r>
  <r>
    <x v="0"/>
    <x v="7"/>
    <x v="0"/>
    <x v="25"/>
    <n v="559"/>
  </r>
  <r>
    <x v="0"/>
    <x v="10"/>
    <x v="0"/>
    <x v="26"/>
    <n v="551"/>
  </r>
  <r>
    <x v="1"/>
    <x v="11"/>
    <x v="0"/>
    <x v="27"/>
    <n v="559"/>
  </r>
  <r>
    <x v="1"/>
    <x v="10"/>
    <x v="0"/>
    <x v="28"/>
    <n v="605"/>
  </r>
  <r>
    <x v="1"/>
    <x v="11"/>
    <x v="0"/>
    <x v="29"/>
    <n v="620"/>
  </r>
  <r>
    <x v="2"/>
    <x v="9"/>
    <x v="10"/>
    <x v="30"/>
    <n v="662"/>
  </r>
  <r>
    <x v="2"/>
    <x v="10"/>
    <x v="11"/>
    <x v="31"/>
    <n v="672"/>
  </r>
  <r>
    <x v="2"/>
    <x v="11"/>
    <x v="12"/>
    <x v="32"/>
    <n v="638"/>
  </r>
  <r>
    <x v="3"/>
    <x v="10"/>
    <x v="0"/>
    <x v="33"/>
    <n v="634"/>
  </r>
  <r>
    <x v="3"/>
    <x v="11"/>
    <x v="0"/>
    <x v="34"/>
    <n v="725"/>
  </r>
  <r>
    <x v="3"/>
    <x v="9"/>
    <x v="0"/>
    <x v="35"/>
    <n v="67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n v="1"/>
    <d v="2004-07-01T00:00:00"/>
    <x v="0"/>
  </r>
  <r>
    <x v="0"/>
    <n v="2"/>
    <d v="2004-08-01T00:00:00"/>
    <x v="1"/>
  </r>
  <r>
    <x v="0"/>
    <n v="3"/>
    <d v="2004-09-01T00:00:00"/>
    <x v="2"/>
  </r>
  <r>
    <x v="1"/>
    <n v="4"/>
    <d v="2004-10-01T00:00:00"/>
    <x v="3"/>
  </r>
  <r>
    <x v="1"/>
    <n v="5"/>
    <d v="2004-11-01T00:00:00"/>
    <x v="4"/>
  </r>
  <r>
    <x v="1"/>
    <n v="6"/>
    <d v="2004-12-01T00:00:00"/>
    <x v="5"/>
  </r>
  <r>
    <x v="2"/>
    <n v="7"/>
    <d v="2005-01-01T00:00:00"/>
    <x v="6"/>
  </r>
  <r>
    <x v="2"/>
    <n v="8"/>
    <d v="2005-02-01T00:00:00"/>
    <x v="7"/>
  </r>
  <r>
    <x v="2"/>
    <n v="9"/>
    <d v="2005-03-01T00:00:00"/>
    <x v="8"/>
  </r>
  <r>
    <x v="3"/>
    <n v="10"/>
    <d v="2005-04-01T00:00:00"/>
    <x v="9"/>
  </r>
  <r>
    <x v="3"/>
    <n v="11"/>
    <d v="2005-05-01T00:00:00"/>
    <x v="10"/>
  </r>
  <r>
    <x v="3"/>
    <n v="12"/>
    <d v="2005-06-01T00:00:00"/>
    <x v="11"/>
  </r>
  <r>
    <x v="0"/>
    <n v="13"/>
    <d v="2005-07-01T00:00:00"/>
    <x v="12"/>
  </r>
  <r>
    <x v="0"/>
    <n v="14"/>
    <d v="2005-08-01T00:00:00"/>
    <x v="13"/>
  </r>
  <r>
    <x v="0"/>
    <n v="15"/>
    <d v="2005-09-01T00:00:00"/>
    <x v="14"/>
  </r>
  <r>
    <x v="1"/>
    <n v="16"/>
    <d v="2005-10-01T00:00:00"/>
    <x v="15"/>
  </r>
  <r>
    <x v="1"/>
    <n v="17"/>
    <d v="2005-11-01T00:00:00"/>
    <x v="16"/>
  </r>
  <r>
    <x v="1"/>
    <n v="18"/>
    <d v="2005-12-01T00:00:00"/>
    <x v="17"/>
  </r>
  <r>
    <x v="2"/>
    <n v="19"/>
    <d v="2006-01-01T00:00:00"/>
    <x v="18"/>
  </r>
  <r>
    <x v="2"/>
    <n v="20"/>
    <d v="2006-02-01T00:00:00"/>
    <x v="19"/>
  </r>
  <r>
    <x v="2"/>
    <n v="21"/>
    <d v="2006-03-01T00:00:00"/>
    <x v="20"/>
  </r>
  <r>
    <x v="3"/>
    <n v="22"/>
    <d v="2006-04-01T00:00:00"/>
    <x v="21"/>
  </r>
  <r>
    <x v="3"/>
    <n v="23"/>
    <d v="2006-05-01T00:00:00"/>
    <x v="22"/>
  </r>
  <r>
    <x v="3"/>
    <n v="24"/>
    <d v="2006-06-01T00:00:00"/>
    <x v="23"/>
  </r>
  <r>
    <x v="0"/>
    <n v="25"/>
    <d v="2006-07-01T00:00:00"/>
    <x v="14"/>
  </r>
  <r>
    <x v="0"/>
    <n v="26"/>
    <d v="2006-08-01T00:00:00"/>
    <x v="24"/>
  </r>
  <r>
    <x v="0"/>
    <n v="27"/>
    <d v="2006-09-01T00:00:00"/>
    <x v="25"/>
  </r>
  <r>
    <x v="1"/>
    <n v="28"/>
    <d v="2006-10-01T00:00:00"/>
    <x v="24"/>
  </r>
  <r>
    <x v="1"/>
    <n v="29"/>
    <d v="2006-11-01T00:00:00"/>
    <x v="26"/>
  </r>
  <r>
    <x v="1"/>
    <n v="30"/>
    <d v="2006-12-01T00:00:00"/>
    <x v="27"/>
  </r>
  <r>
    <x v="2"/>
    <n v="31"/>
    <d v="2007-01-01T00:00:00"/>
    <x v="28"/>
  </r>
  <r>
    <x v="2"/>
    <n v="32"/>
    <d v="2007-02-01T00:00:00"/>
    <x v="29"/>
  </r>
  <r>
    <x v="2"/>
    <n v="33"/>
    <d v="2007-03-01T00:00:00"/>
    <x v="30"/>
  </r>
  <r>
    <x v="3"/>
    <n v="34"/>
    <d v="2007-04-01T00:00:00"/>
    <x v="31"/>
  </r>
  <r>
    <x v="3"/>
    <n v="35"/>
    <d v="2007-05-01T00:00:00"/>
    <x v="32"/>
  </r>
  <r>
    <x v="3"/>
    <n v="36"/>
    <d v="2007-06-01T00:00:00"/>
    <x v="3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BF3BAA-1CFD-1449-B31F-3F582F567727}" name="PivotTable7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5t">
  <location ref="A3:C8" firstHeaderRow="0" firstDataRow="1" firstDataCol="1"/>
  <pivotFields count="5">
    <pivotField axis="axisRow" dataField="1" showAll="0">
      <items count="5">
        <item x="2"/>
        <item x="3"/>
        <item x="0"/>
        <item x="1"/>
        <item t="default"/>
      </items>
    </pivotField>
    <pivotField showAll="0">
      <items count="13">
        <item x="11"/>
        <item x="10"/>
        <item x="9"/>
        <item x="7"/>
        <item x="8"/>
        <item x="6"/>
        <item x="5"/>
        <item x="4"/>
        <item x="3"/>
        <item x="2"/>
        <item x="1"/>
        <item x="0"/>
        <item t="default"/>
      </items>
    </pivotField>
    <pivotField showAll="0">
      <items count="14">
        <item x="0"/>
        <item x="9"/>
        <item x="8"/>
        <item x="6"/>
        <item x="10"/>
        <item x="1"/>
        <item x="11"/>
        <item x="12"/>
        <item x="4"/>
        <item x="5"/>
        <item x="2"/>
        <item x="3"/>
        <item x="7"/>
        <item t="default"/>
      </items>
    </pivotField>
    <pivotField showAl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Actual Sales" fld="4" baseField="0" baseItem="0"/>
    <dataField name="Sum of Quarters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0B5B30-813F-E34C-87A7-5635BB55AF64}" name="PivotTable9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8" firstHeaderRow="0" firstDataRow="1" firstDataCol="1"/>
  <pivotFields count="4">
    <pivotField axis="axisRow" dataField="1" showAll="0">
      <items count="5">
        <item x="2"/>
        <item x="3"/>
        <item x="0"/>
        <item x="1"/>
        <item t="default"/>
      </items>
    </pivotField>
    <pivotField showAll="0"/>
    <pivotField numFmtId="164"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Actual Sales" fld="3" baseField="0" baseItem="0"/>
    <dataField name="Count of Quarter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D2F5-9365-4DCE-B592-319F4FEE8732}">
  <dimension ref="A1:H43"/>
  <sheetViews>
    <sheetView topLeftCell="A11" zoomScale="125" workbookViewId="0">
      <selection activeCell="H34" sqref="H34"/>
    </sheetView>
  </sheetViews>
  <sheetFormatPr baseColWidth="10" defaultColWidth="9.1640625" defaultRowHeight="14" x14ac:dyDescent="0.15"/>
  <cols>
    <col min="1" max="1" width="5.83203125" style="2" customWidth="1"/>
    <col min="2" max="2" width="5.5" style="2" customWidth="1"/>
    <col min="3" max="3" width="21" style="2" bestFit="1" customWidth="1"/>
    <col min="4" max="4" width="13.83203125" style="2" customWidth="1"/>
    <col min="5" max="5" width="15" style="2" customWidth="1"/>
    <col min="6" max="6" width="12.1640625" style="2" customWidth="1"/>
    <col min="7" max="7" width="16.1640625" style="2" customWidth="1"/>
    <col min="8" max="16384" width="9.1640625" style="2"/>
  </cols>
  <sheetData>
    <row r="1" spans="1:3" customFormat="1" ht="18" x14ac:dyDescent="0.2">
      <c r="A1" s="1" t="s">
        <v>1</v>
      </c>
    </row>
    <row r="2" spans="1:3" customFormat="1" ht="15" x14ac:dyDescent="0.2"/>
    <row r="3" spans="1:3" customFormat="1" ht="15" x14ac:dyDescent="0.2">
      <c r="A3" s="2" t="s">
        <v>2</v>
      </c>
    </row>
    <row r="4" spans="1:3" customFormat="1" ht="15" x14ac:dyDescent="0.2">
      <c r="A4" s="2"/>
    </row>
    <row r="5" spans="1:3" x14ac:dyDescent="0.15">
      <c r="A5" s="2" t="s">
        <v>10</v>
      </c>
    </row>
    <row r="6" spans="1:3" x14ac:dyDescent="0.15">
      <c r="A6" s="2" t="s">
        <v>13</v>
      </c>
    </row>
    <row r="7" spans="1:3" x14ac:dyDescent="0.15">
      <c r="A7" s="2" t="s">
        <v>11</v>
      </c>
    </row>
    <row r="9" spans="1:3" x14ac:dyDescent="0.15">
      <c r="A9" s="2" t="s">
        <v>12</v>
      </c>
    </row>
    <row r="10" spans="1:3" x14ac:dyDescent="0.15">
      <c r="B10" s="2" t="s">
        <v>32</v>
      </c>
    </row>
    <row r="11" spans="1:3" x14ac:dyDescent="0.15">
      <c r="B11" s="2" t="s">
        <v>39</v>
      </c>
    </row>
    <row r="12" spans="1:3" x14ac:dyDescent="0.15">
      <c r="B12" s="2" t="s">
        <v>14</v>
      </c>
    </row>
    <row r="13" spans="1:3" x14ac:dyDescent="0.15">
      <c r="B13" s="2" t="s">
        <v>15</v>
      </c>
    </row>
    <row r="14" spans="1:3" x14ac:dyDescent="0.15">
      <c r="C14" s="2" t="s">
        <v>41</v>
      </c>
    </row>
    <row r="15" spans="1:3" x14ac:dyDescent="0.15">
      <c r="C15" s="2" t="s">
        <v>16</v>
      </c>
    </row>
    <row r="18" spans="1:8" x14ac:dyDescent="0.15">
      <c r="C18" s="2" t="s">
        <v>40</v>
      </c>
      <c r="H18" s="2" t="s">
        <v>17</v>
      </c>
    </row>
    <row r="31" spans="1:8" x14ac:dyDescent="0.15">
      <c r="A31" s="2" t="s">
        <v>0</v>
      </c>
    </row>
    <row r="32" spans="1:8" x14ac:dyDescent="0.15">
      <c r="B32" s="2" t="s">
        <v>18</v>
      </c>
    </row>
    <row r="33" spans="2:3" x14ac:dyDescent="0.15">
      <c r="C33" s="2" t="s">
        <v>84</v>
      </c>
    </row>
    <row r="35" spans="2:3" x14ac:dyDescent="0.15">
      <c r="B35" s="2" t="s">
        <v>31</v>
      </c>
    </row>
    <row r="36" spans="2:3" x14ac:dyDescent="0.15">
      <c r="C36" s="2" t="s">
        <v>85</v>
      </c>
    </row>
    <row r="38" spans="2:3" x14ac:dyDescent="0.15">
      <c r="B38" s="2" t="s">
        <v>19</v>
      </c>
    </row>
    <row r="39" spans="2:3" x14ac:dyDescent="0.15">
      <c r="C39" s="2" t="s">
        <v>87</v>
      </c>
    </row>
    <row r="41" spans="2:3" x14ac:dyDescent="0.15">
      <c r="B41" s="2" t="s">
        <v>20</v>
      </c>
    </row>
    <row r="43" spans="2:3" x14ac:dyDescent="0.15">
      <c r="C43" s="2" t="s">
        <v>86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9970-FACA-5E49-805E-4B18AB02DA73}">
  <dimension ref="A1:I18"/>
  <sheetViews>
    <sheetView workbookViewId="0">
      <selection activeCell="G31" sqref="G31"/>
    </sheetView>
  </sheetViews>
  <sheetFormatPr baseColWidth="10" defaultRowHeight="15" x14ac:dyDescent="0.2"/>
  <sheetData>
    <row r="1" spans="1:9" x14ac:dyDescent="0.2">
      <c r="A1" t="s">
        <v>45</v>
      </c>
    </row>
    <row r="2" spans="1:9" ht="16" thickBot="1" x14ac:dyDescent="0.25"/>
    <row r="3" spans="1:9" x14ac:dyDescent="0.2">
      <c r="A3" s="46" t="s">
        <v>46</v>
      </c>
      <c r="B3" s="46"/>
    </row>
    <row r="4" spans="1:9" x14ac:dyDescent="0.2">
      <c r="A4" t="s">
        <v>47</v>
      </c>
      <c r="B4">
        <v>0.57229095791308338</v>
      </c>
    </row>
    <row r="5" spans="1:9" x14ac:dyDescent="0.2">
      <c r="A5" t="s">
        <v>48</v>
      </c>
      <c r="B5">
        <v>0.32751694050907459</v>
      </c>
    </row>
    <row r="6" spans="1:9" x14ac:dyDescent="0.2">
      <c r="A6" t="s">
        <v>49</v>
      </c>
      <c r="B6">
        <v>0.30773802699463559</v>
      </c>
    </row>
    <row r="7" spans="1:9" x14ac:dyDescent="0.2">
      <c r="A7" t="s">
        <v>50</v>
      </c>
      <c r="B7">
        <v>49.233909294947509</v>
      </c>
    </row>
    <row r="8" spans="1:9" ht="16" thickBot="1" x14ac:dyDescent="0.25">
      <c r="A8" s="44" t="s">
        <v>51</v>
      </c>
      <c r="B8" s="44">
        <v>36</v>
      </c>
    </row>
    <row r="10" spans="1:9" ht="16" thickBot="1" x14ac:dyDescent="0.25">
      <c r="A10" t="s">
        <v>52</v>
      </c>
    </row>
    <row r="11" spans="1:9" x14ac:dyDescent="0.2">
      <c r="A11" s="45"/>
      <c r="B11" s="45" t="s">
        <v>57</v>
      </c>
      <c r="C11" s="45" t="s">
        <v>58</v>
      </c>
      <c r="D11" s="45" t="s">
        <v>59</v>
      </c>
      <c r="E11" s="45" t="s">
        <v>60</v>
      </c>
      <c r="F11" s="45" t="s">
        <v>61</v>
      </c>
    </row>
    <row r="12" spans="1:9" x14ac:dyDescent="0.2">
      <c r="A12" t="s">
        <v>53</v>
      </c>
      <c r="B12">
        <v>1</v>
      </c>
      <c r="C12">
        <v>40138.392857142826</v>
      </c>
      <c r="D12">
        <v>40138.392857142826</v>
      </c>
      <c r="E12">
        <v>16.558894413992004</v>
      </c>
      <c r="F12">
        <v>2.6539212302783595E-4</v>
      </c>
    </row>
    <row r="13" spans="1:9" x14ac:dyDescent="0.2">
      <c r="A13" t="s">
        <v>54</v>
      </c>
      <c r="B13">
        <v>34</v>
      </c>
      <c r="C13">
        <v>82415.246031746035</v>
      </c>
      <c r="D13">
        <v>2423.9778244631188</v>
      </c>
    </row>
    <row r="14" spans="1:9" ht="16" thickBot="1" x14ac:dyDescent="0.25">
      <c r="A14" s="44" t="s">
        <v>55</v>
      </c>
      <c r="B14" s="44">
        <v>35</v>
      </c>
      <c r="C14" s="44">
        <v>122553.63888888886</v>
      </c>
      <c r="D14" s="44"/>
      <c r="E14" s="44"/>
      <c r="F14" s="44"/>
    </row>
    <row r="15" spans="1:9" ht="16" thickBot="1" x14ac:dyDescent="0.25"/>
    <row r="16" spans="1:9" x14ac:dyDescent="0.2">
      <c r="A16" s="45"/>
      <c r="B16" s="45" t="s">
        <v>62</v>
      </c>
      <c r="C16" s="45" t="s">
        <v>50</v>
      </c>
      <c r="D16" s="45" t="s">
        <v>63</v>
      </c>
      <c r="E16" s="45" t="s">
        <v>64</v>
      </c>
      <c r="F16" s="45" t="s">
        <v>65</v>
      </c>
      <c r="G16" s="45" t="s">
        <v>66</v>
      </c>
      <c r="H16" s="45" t="s">
        <v>67</v>
      </c>
      <c r="I16" s="45" t="s">
        <v>68</v>
      </c>
    </row>
    <row r="17" spans="1:9" x14ac:dyDescent="0.2">
      <c r="A17" t="s">
        <v>56</v>
      </c>
      <c r="B17">
        <v>539.23015873015879</v>
      </c>
      <c r="C17">
        <v>16.759284618677896</v>
      </c>
      <c r="D17">
        <v>32.175010509052235</v>
      </c>
      <c r="E17">
        <v>4.7923970462012362E-27</v>
      </c>
      <c r="F17">
        <v>505.17119458375771</v>
      </c>
      <c r="G17">
        <v>573.28912287655987</v>
      </c>
      <c r="H17">
        <v>505.17119458375771</v>
      </c>
      <c r="I17">
        <v>573.28912287655987</v>
      </c>
    </row>
    <row r="18" spans="1:9" ht="16" thickBot="1" x14ac:dyDescent="0.25">
      <c r="A18" s="44" t="s">
        <v>69</v>
      </c>
      <c r="B18" s="44">
        <v>3.2142857142857135</v>
      </c>
      <c r="C18" s="44">
        <v>0.78989399032358942</v>
      </c>
      <c r="D18" s="44">
        <v>4.0692621461380449</v>
      </c>
      <c r="E18" s="44">
        <v>2.6539212302783595E-4</v>
      </c>
      <c r="F18" s="44">
        <v>1.6090279895075354</v>
      </c>
      <c r="G18" s="44">
        <v>4.8195434390638914</v>
      </c>
      <c r="H18" s="44">
        <v>1.6090279895075354</v>
      </c>
      <c r="I18" s="44">
        <v>4.8195434390638914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BDBB-DDF3-CC40-B0A6-B6A006A56CE8}">
  <dimension ref="A1:I20"/>
  <sheetViews>
    <sheetView workbookViewId="0">
      <selection activeCell="A20" sqref="A20"/>
    </sheetView>
  </sheetViews>
  <sheetFormatPr baseColWidth="10" defaultRowHeight="15" x14ac:dyDescent="0.2"/>
  <sheetData>
    <row r="1" spans="1:9" x14ac:dyDescent="0.2">
      <c r="A1" t="s">
        <v>45</v>
      </c>
    </row>
    <row r="2" spans="1:9" ht="16" thickBot="1" x14ac:dyDescent="0.25"/>
    <row r="3" spans="1:9" x14ac:dyDescent="0.2">
      <c r="A3" s="46" t="s">
        <v>46</v>
      </c>
      <c r="B3" s="46"/>
    </row>
    <row r="4" spans="1:9" x14ac:dyDescent="0.2">
      <c r="A4" t="s">
        <v>47</v>
      </c>
      <c r="B4">
        <v>0.67934283607589541</v>
      </c>
    </row>
    <row r="5" spans="1:9" x14ac:dyDescent="0.2">
      <c r="A5" t="s">
        <v>48</v>
      </c>
      <c r="B5">
        <v>0.46150668892764085</v>
      </c>
    </row>
    <row r="6" spans="1:9" x14ac:dyDescent="0.2">
      <c r="A6" t="s">
        <v>49</v>
      </c>
      <c r="B6">
        <v>0.41102294101460723</v>
      </c>
    </row>
    <row r="7" spans="1:9" x14ac:dyDescent="0.2">
      <c r="A7" t="s">
        <v>50</v>
      </c>
      <c r="B7">
        <v>45.41279926588841</v>
      </c>
    </row>
    <row r="8" spans="1:9" ht="16" thickBot="1" x14ac:dyDescent="0.25">
      <c r="A8" s="44" t="s">
        <v>51</v>
      </c>
      <c r="B8" s="44">
        <v>36</v>
      </c>
    </row>
    <row r="10" spans="1:9" ht="16" thickBot="1" x14ac:dyDescent="0.25">
      <c r="A10" t="s">
        <v>52</v>
      </c>
    </row>
    <row r="11" spans="1:9" x14ac:dyDescent="0.2">
      <c r="A11" s="45"/>
      <c r="B11" s="45" t="s">
        <v>57</v>
      </c>
      <c r="C11" s="45" t="s">
        <v>58</v>
      </c>
      <c r="D11" s="45" t="s">
        <v>59</v>
      </c>
      <c r="E11" s="45" t="s">
        <v>60</v>
      </c>
      <c r="F11" s="45" t="s">
        <v>61</v>
      </c>
    </row>
    <row r="12" spans="1:9" x14ac:dyDescent="0.2">
      <c r="A12" t="s">
        <v>53</v>
      </c>
      <c r="B12">
        <v>3</v>
      </c>
      <c r="C12">
        <v>56559.324099644859</v>
      </c>
      <c r="D12">
        <v>18853.108033214954</v>
      </c>
      <c r="E12">
        <v>9.1416883255708346</v>
      </c>
      <c r="F12">
        <v>1.62063518663019E-4</v>
      </c>
    </row>
    <row r="13" spans="1:9" x14ac:dyDescent="0.2">
      <c r="A13" t="s">
        <v>54</v>
      </c>
      <c r="B13">
        <v>32</v>
      </c>
      <c r="C13">
        <v>65994.314789244003</v>
      </c>
      <c r="D13">
        <v>2062.3223371638751</v>
      </c>
    </row>
    <row r="14" spans="1:9" ht="16" thickBot="1" x14ac:dyDescent="0.25">
      <c r="A14" s="44" t="s">
        <v>55</v>
      </c>
      <c r="B14" s="44">
        <v>35</v>
      </c>
      <c r="C14" s="44">
        <v>122553.63888888886</v>
      </c>
      <c r="D14" s="44"/>
      <c r="E14" s="44"/>
      <c r="F14" s="44"/>
    </row>
    <row r="15" spans="1:9" ht="16" thickBot="1" x14ac:dyDescent="0.25"/>
    <row r="16" spans="1:9" x14ac:dyDescent="0.2">
      <c r="A16" s="45"/>
      <c r="B16" s="45" t="s">
        <v>62</v>
      </c>
      <c r="C16" s="45" t="s">
        <v>50</v>
      </c>
      <c r="D16" s="45" t="s">
        <v>63</v>
      </c>
      <c r="E16" s="45" t="s">
        <v>64</v>
      </c>
      <c r="F16" s="45" t="s">
        <v>65</v>
      </c>
      <c r="G16" s="45" t="s">
        <v>66</v>
      </c>
      <c r="H16" s="45" t="s">
        <v>67</v>
      </c>
      <c r="I16" s="45" t="s">
        <v>68</v>
      </c>
    </row>
    <row r="17" spans="1:9" x14ac:dyDescent="0.2">
      <c r="A17" t="s">
        <v>56</v>
      </c>
      <c r="B17">
        <v>484.31290422394329</v>
      </c>
      <c r="C17">
        <v>417.30104362095852</v>
      </c>
      <c r="D17">
        <v>1.1605839755911389</v>
      </c>
      <c r="E17">
        <v>0.25439648821330257</v>
      </c>
      <c r="F17">
        <v>-365.70150578828532</v>
      </c>
      <c r="G17">
        <v>1334.3273142361718</v>
      </c>
      <c r="H17">
        <v>-365.70150578828532</v>
      </c>
      <c r="I17">
        <v>1334.3273142361718</v>
      </c>
    </row>
    <row r="18" spans="1:9" x14ac:dyDescent="0.2">
      <c r="A18" t="s">
        <v>82</v>
      </c>
      <c r="B18">
        <v>746.87744661846057</v>
      </c>
      <c r="C18">
        <v>7596.2168077982906</v>
      </c>
      <c r="D18">
        <v>9.8322291940339923E-2</v>
      </c>
      <c r="E18">
        <v>0.92228969413954154</v>
      </c>
      <c r="F18">
        <v>-14726.109853337928</v>
      </c>
      <c r="G18">
        <v>16219.864746574849</v>
      </c>
      <c r="H18">
        <v>-14726.109853337928</v>
      </c>
      <c r="I18">
        <v>16219.864746574849</v>
      </c>
    </row>
    <row r="19" spans="1:9" x14ac:dyDescent="0.2">
      <c r="A19" t="s">
        <v>83</v>
      </c>
      <c r="B19">
        <v>3.7368986647458127</v>
      </c>
      <c r="C19">
        <v>1.3406204724585025</v>
      </c>
      <c r="D19">
        <v>2.7874396531427612</v>
      </c>
      <c r="E19">
        <v>8.8638302296787271E-3</v>
      </c>
      <c r="F19">
        <v>1.0061441234698547</v>
      </c>
      <c r="G19">
        <v>6.4676532060217706</v>
      </c>
      <c r="H19">
        <v>1.0061441234698547</v>
      </c>
      <c r="I19">
        <v>6.4676532060217706</v>
      </c>
    </row>
    <row r="20" spans="1:9" ht="16" thickBot="1" x14ac:dyDescent="0.25">
      <c r="A20" s="44" t="s">
        <v>70</v>
      </c>
      <c r="B20" s="44">
        <v>3.6861136397130787</v>
      </c>
      <c r="C20" s="44">
        <v>2.6050632278594406</v>
      </c>
      <c r="D20" s="44">
        <v>1.414980488877396</v>
      </c>
      <c r="E20" s="44">
        <v>0.16673241098116362</v>
      </c>
      <c r="F20" s="44">
        <v>-1.6202265109356144</v>
      </c>
      <c r="G20" s="44">
        <v>8.9924537903617718</v>
      </c>
      <c r="H20" s="44">
        <v>-1.6202265109356144</v>
      </c>
      <c r="I20" s="44">
        <v>8.9924537903617718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DEFB-45DA-FD44-8C6D-74429AD0CEF3}">
  <dimension ref="A3:C8"/>
  <sheetViews>
    <sheetView workbookViewId="0">
      <selection activeCell="D15" sqref="D15"/>
    </sheetView>
  </sheetViews>
  <sheetFormatPr baseColWidth="10" defaultRowHeight="15" x14ac:dyDescent="0.2"/>
  <cols>
    <col min="1" max="1" width="10" bestFit="1" customWidth="1"/>
    <col min="2" max="2" width="15.83203125" bestFit="1" customWidth="1"/>
    <col min="3" max="5" width="13.5" bestFit="1" customWidth="1"/>
  </cols>
  <sheetData>
    <row r="3" spans="1:3" x14ac:dyDescent="0.2">
      <c r="A3" s="50" t="s">
        <v>78</v>
      </c>
      <c r="B3" t="s">
        <v>73</v>
      </c>
      <c r="C3" t="s">
        <v>79</v>
      </c>
    </row>
    <row r="4" spans="1:3" x14ac:dyDescent="0.2">
      <c r="A4" s="49">
        <v>1</v>
      </c>
      <c r="B4">
        <v>5735</v>
      </c>
      <c r="C4">
        <v>9</v>
      </c>
    </row>
    <row r="5" spans="1:3" x14ac:dyDescent="0.2">
      <c r="A5" s="49">
        <v>2</v>
      </c>
      <c r="B5">
        <v>5879</v>
      </c>
      <c r="C5">
        <v>18</v>
      </c>
    </row>
    <row r="6" spans="1:3" x14ac:dyDescent="0.2">
      <c r="A6" s="49">
        <v>3</v>
      </c>
      <c r="B6">
        <v>4792</v>
      </c>
      <c r="C6">
        <v>27</v>
      </c>
    </row>
    <row r="7" spans="1:3" x14ac:dyDescent="0.2">
      <c r="A7" s="49">
        <v>4</v>
      </c>
      <c r="B7">
        <v>5147</v>
      </c>
      <c r="C7">
        <v>36</v>
      </c>
    </row>
    <row r="8" spans="1:3" x14ac:dyDescent="0.2">
      <c r="A8" s="49" t="s">
        <v>76</v>
      </c>
      <c r="B8">
        <v>21553</v>
      </c>
      <c r="C8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7A14-3E52-784C-BCE3-99D13365C657}">
  <dimension ref="A3:F8"/>
  <sheetViews>
    <sheetView topLeftCell="A2" workbookViewId="0">
      <selection activeCell="J29" sqref="J29"/>
    </sheetView>
  </sheetViews>
  <sheetFormatPr baseColWidth="10" defaultRowHeight="15" x14ac:dyDescent="0.2"/>
  <cols>
    <col min="2" max="2" width="12.1640625" bestFit="1" customWidth="1"/>
    <col min="3" max="3" width="15.83203125" bestFit="1" customWidth="1"/>
    <col min="4" max="4" width="14.5" bestFit="1" customWidth="1"/>
    <col min="5" max="5" width="12.6640625" bestFit="1" customWidth="1"/>
  </cols>
  <sheetData>
    <row r="3" spans="1:6" x14ac:dyDescent="0.2">
      <c r="A3" s="50" t="s">
        <v>71</v>
      </c>
      <c r="B3" t="s">
        <v>73</v>
      </c>
      <c r="C3" t="s">
        <v>80</v>
      </c>
      <c r="D3" t="s">
        <v>81</v>
      </c>
      <c r="E3" t="s">
        <v>74</v>
      </c>
      <c r="F3" t="s">
        <v>75</v>
      </c>
    </row>
    <row r="4" spans="1:6" x14ac:dyDescent="0.2">
      <c r="A4" s="49">
        <v>1</v>
      </c>
      <c r="B4">
        <v>5735</v>
      </c>
      <c r="C4">
        <v>9</v>
      </c>
      <c r="D4" s="51">
        <f>GETPIVOTDATA("Sum of Actual Sales",$A$3,"Quarter",1)/GETPIVOTDATA("Sum of Actual Sales",$A$3)</f>
        <v>0.26608824757574351</v>
      </c>
      <c r="E4" s="51">
        <f>GETPIVOTDATA("Count of Quarter",$A$3,"Quarter",1)/GETPIVOTDATA("Count of Quarter",$A$3)</f>
        <v>0.25</v>
      </c>
      <c r="F4">
        <f>D4/E4</f>
        <v>1.064352990302974</v>
      </c>
    </row>
    <row r="5" spans="1:6" x14ac:dyDescent="0.2">
      <c r="A5" s="49">
        <v>2</v>
      </c>
      <c r="B5">
        <v>5879</v>
      </c>
      <c r="C5">
        <v>9</v>
      </c>
      <c r="D5" s="51">
        <f>GETPIVOTDATA("Sum of Actual Sales",$A$3,"Quarter",2)/GETPIVOTDATA("Sum of Actual Sales",$A$3)</f>
        <v>0.27276945204843872</v>
      </c>
      <c r="E5" s="51">
        <f>GETPIVOTDATA("Count of Quarter",$A$3,"Quarter",2)/GETPIVOTDATA("Count of Quarter",$A$3)</f>
        <v>0.25</v>
      </c>
      <c r="F5">
        <f>D5/E5</f>
        <v>1.0910778081937549</v>
      </c>
    </row>
    <row r="6" spans="1:6" x14ac:dyDescent="0.2">
      <c r="A6" s="49">
        <v>3</v>
      </c>
      <c r="B6">
        <v>4792</v>
      </c>
      <c r="C6">
        <v>9</v>
      </c>
      <c r="D6" s="51">
        <f>GETPIVOTDATA("Sum of Actual Sales",$A$3,"Quarter",3)/GETPIVOTDATA("Sum of Actual Sales",$A$3)</f>
        <v>0.22233563773024637</v>
      </c>
      <c r="E6" s="51">
        <f>GETPIVOTDATA("Count of Quarter",$A$3,"Quarter",3)/GETPIVOTDATA("Count of Quarter",$A$3)</f>
        <v>0.25</v>
      </c>
      <c r="F6">
        <f>D6/E6</f>
        <v>0.88934255092098546</v>
      </c>
    </row>
    <row r="7" spans="1:6" x14ac:dyDescent="0.2">
      <c r="A7" s="49">
        <v>4</v>
      </c>
      <c r="B7">
        <v>5147</v>
      </c>
      <c r="C7">
        <v>9</v>
      </c>
      <c r="D7" s="51">
        <f>GETPIVOTDATA("Sum of Actual Sales",$A$3,"Quarter",4)/GETPIVOTDATA("Sum of Actual Sales",$A$3)</f>
        <v>0.23880666264557138</v>
      </c>
      <c r="E7" s="51">
        <f>GETPIVOTDATA("Count of Quarter",$A$3,"Quarter",4)/GETPIVOTDATA("Count of Quarter",$A$3)</f>
        <v>0.25</v>
      </c>
      <c r="F7">
        <f>D7/E7</f>
        <v>0.95522665058228551</v>
      </c>
    </row>
    <row r="8" spans="1:6" x14ac:dyDescent="0.2">
      <c r="A8" s="49" t="s">
        <v>76</v>
      </c>
      <c r="B8">
        <v>21553</v>
      </c>
      <c r="C8">
        <v>36</v>
      </c>
      <c r="D8" s="4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60532-1294-46CF-AEB6-BBFE181731C4}">
  <dimension ref="A1:X45"/>
  <sheetViews>
    <sheetView zoomScale="58" zoomScaleNormal="110" workbookViewId="0">
      <selection activeCell="L56" sqref="L56"/>
    </sheetView>
  </sheetViews>
  <sheetFormatPr baseColWidth="10" defaultColWidth="8.83203125" defaultRowHeight="15" x14ac:dyDescent="0.2"/>
  <cols>
    <col min="2" max="2" width="11.1640625" bestFit="1" customWidth="1"/>
    <col min="4" max="4" width="14.83203125" customWidth="1"/>
    <col min="5" max="6" width="18.33203125" customWidth="1"/>
    <col min="7" max="7" width="20.6640625" customWidth="1"/>
    <col min="8" max="8" width="22.1640625" customWidth="1"/>
    <col min="9" max="9" width="14.5" customWidth="1"/>
    <col min="10" max="10" width="18.1640625" customWidth="1"/>
    <col min="11" max="13" width="16.1640625" customWidth="1"/>
    <col min="14" max="14" width="18.5" customWidth="1"/>
    <col min="15" max="15" width="15.33203125" customWidth="1"/>
    <col min="16" max="16" width="16.1640625" customWidth="1"/>
    <col min="17" max="17" width="16.5" customWidth="1"/>
    <col min="19" max="19" width="24.5" customWidth="1"/>
  </cols>
  <sheetData>
    <row r="1" spans="1:24" ht="16" thickBot="1" x14ac:dyDescent="0.25"/>
    <row r="2" spans="1:24" ht="65" thickBot="1" x14ac:dyDescent="0.25">
      <c r="A2" t="s">
        <v>77</v>
      </c>
      <c r="B2" s="3" t="s">
        <v>21</v>
      </c>
      <c r="C2" s="13" t="s">
        <v>3</v>
      </c>
      <c r="D2" s="13" t="s">
        <v>4</v>
      </c>
      <c r="E2" s="28" t="s">
        <v>33</v>
      </c>
      <c r="F2" s="27" t="s">
        <v>36</v>
      </c>
      <c r="G2" s="29" t="s">
        <v>34</v>
      </c>
      <c r="H2" s="30" t="s">
        <v>7</v>
      </c>
      <c r="I2" s="31" t="s">
        <v>5</v>
      </c>
      <c r="J2" s="15" t="s">
        <v>6</v>
      </c>
      <c r="K2" s="14" t="s">
        <v>35</v>
      </c>
      <c r="L2" s="32" t="s">
        <v>37</v>
      </c>
      <c r="M2" s="33" t="s">
        <v>8</v>
      </c>
      <c r="N2" s="34" t="s">
        <v>38</v>
      </c>
      <c r="O2" s="35" t="s">
        <v>28</v>
      </c>
      <c r="P2" s="36" t="s">
        <v>29</v>
      </c>
      <c r="Q2" s="37" t="s">
        <v>30</v>
      </c>
      <c r="S2" s="38" t="s">
        <v>42</v>
      </c>
      <c r="T2" t="s">
        <v>72</v>
      </c>
      <c r="U2" s="4" t="s">
        <v>23</v>
      </c>
      <c r="V2" s="4" t="s">
        <v>25</v>
      </c>
      <c r="W2" s="3" t="s">
        <v>21</v>
      </c>
      <c r="X2" s="13" t="s">
        <v>4</v>
      </c>
    </row>
    <row r="3" spans="1:24" ht="16" thickBot="1" x14ac:dyDescent="0.25">
      <c r="A3">
        <v>3</v>
      </c>
      <c r="B3" s="3">
        <v>1</v>
      </c>
      <c r="C3" s="16">
        <v>38169</v>
      </c>
      <c r="D3" s="3">
        <v>501</v>
      </c>
      <c r="E3" s="17"/>
      <c r="F3" s="17"/>
      <c r="G3" s="17"/>
      <c r="H3" s="17"/>
      <c r="I3" s="17"/>
      <c r="J3" s="17"/>
      <c r="K3" s="17"/>
      <c r="L3" s="18"/>
      <c r="M3" s="18"/>
      <c r="N3" s="18"/>
      <c r="O3" s="19"/>
      <c r="P3" s="20"/>
      <c r="Q3" s="21"/>
      <c r="S3" s="39" t="s">
        <v>43</v>
      </c>
      <c r="T3">
        <v>3</v>
      </c>
      <c r="U3">
        <v>5.5E-2</v>
      </c>
      <c r="V3">
        <v>0</v>
      </c>
      <c r="W3" s="3">
        <v>1</v>
      </c>
      <c r="X3" s="3">
        <v>501</v>
      </c>
    </row>
    <row r="4" spans="1:24" ht="16" thickBot="1" x14ac:dyDescent="0.25">
      <c r="A4">
        <v>3</v>
      </c>
      <c r="B4" s="3">
        <v>2</v>
      </c>
      <c r="C4" s="16">
        <v>38200</v>
      </c>
      <c r="D4" s="3">
        <v>503</v>
      </c>
      <c r="E4" s="17"/>
      <c r="F4" s="17"/>
      <c r="G4" s="17"/>
      <c r="H4" s="17"/>
      <c r="I4" s="17"/>
      <c r="J4" s="17"/>
      <c r="K4" s="17"/>
      <c r="L4" s="18"/>
      <c r="M4" s="18"/>
      <c r="N4" s="18"/>
      <c r="O4" s="19"/>
      <c r="P4" s="20"/>
      <c r="Q4" s="21"/>
      <c r="S4" s="40">
        <v>640</v>
      </c>
      <c r="T4">
        <v>3</v>
      </c>
      <c r="U4">
        <v>5.3999999999999999E-2</v>
      </c>
      <c r="V4">
        <v>0</v>
      </c>
      <c r="W4" s="3">
        <v>2</v>
      </c>
      <c r="X4" s="3">
        <v>503</v>
      </c>
    </row>
    <row r="5" spans="1:24" ht="16" thickBot="1" x14ac:dyDescent="0.25">
      <c r="A5">
        <v>3</v>
      </c>
      <c r="B5" s="3">
        <v>3</v>
      </c>
      <c r="C5" s="16">
        <v>38231</v>
      </c>
      <c r="D5" s="3">
        <v>505</v>
      </c>
      <c r="E5" s="17"/>
      <c r="F5" s="17"/>
      <c r="G5" s="17"/>
      <c r="H5" s="17"/>
      <c r="I5" s="17"/>
      <c r="J5" s="17"/>
      <c r="K5" s="17"/>
      <c r="L5" s="18"/>
      <c r="M5" s="18"/>
      <c r="N5" s="18"/>
      <c r="O5" s="19"/>
      <c r="P5" s="20"/>
      <c r="Q5" s="21"/>
      <c r="S5" s="41" t="s">
        <v>44</v>
      </c>
      <c r="T5">
        <v>3</v>
      </c>
      <c r="U5">
        <v>5.3999999999999999E-2</v>
      </c>
      <c r="V5">
        <v>0</v>
      </c>
      <c r="W5" s="3">
        <v>3</v>
      </c>
      <c r="X5" s="3">
        <v>505</v>
      </c>
    </row>
    <row r="6" spans="1:24" ht="16" thickBot="1" x14ac:dyDescent="0.25">
      <c r="A6">
        <v>4</v>
      </c>
      <c r="B6" s="3">
        <v>4</v>
      </c>
      <c r="C6" s="16">
        <v>38261</v>
      </c>
      <c r="D6" s="3">
        <v>507</v>
      </c>
      <c r="E6" s="17"/>
      <c r="F6" s="17"/>
      <c r="G6" s="17"/>
      <c r="H6" s="17"/>
      <c r="I6" s="17"/>
      <c r="J6" s="17"/>
      <c r="K6" s="17"/>
      <c r="L6" s="18"/>
      <c r="M6" s="18"/>
      <c r="N6" s="18"/>
      <c r="O6" s="19"/>
      <c r="P6" s="20"/>
      <c r="Q6" s="21"/>
      <c r="S6" s="42">
        <v>0.2</v>
      </c>
      <c r="T6">
        <v>4</v>
      </c>
      <c r="U6">
        <v>5.5E-2</v>
      </c>
      <c r="V6">
        <v>0</v>
      </c>
      <c r="W6" s="3">
        <v>4</v>
      </c>
      <c r="X6" s="3">
        <v>507</v>
      </c>
    </row>
    <row r="7" spans="1:24" x14ac:dyDescent="0.2">
      <c r="A7">
        <v>4</v>
      </c>
      <c r="B7" s="3">
        <v>5</v>
      </c>
      <c r="C7" s="16">
        <v>38292</v>
      </c>
      <c r="D7" s="3">
        <v>560</v>
      </c>
      <c r="E7" s="17"/>
      <c r="F7" s="17"/>
      <c r="G7" s="17"/>
      <c r="H7" s="17"/>
      <c r="I7" s="17"/>
      <c r="J7" s="17"/>
      <c r="K7" s="17"/>
      <c r="L7" s="18"/>
      <c r="M7" s="18"/>
      <c r="N7" s="18"/>
      <c r="O7" s="19"/>
      <c r="P7" s="20"/>
      <c r="Q7" s="21"/>
      <c r="T7">
        <v>4</v>
      </c>
      <c r="U7">
        <v>5.3999999999999999E-2</v>
      </c>
      <c r="V7">
        <v>0</v>
      </c>
      <c r="W7" s="3">
        <v>5</v>
      </c>
      <c r="X7" s="3">
        <v>560</v>
      </c>
    </row>
    <row r="8" spans="1:24" x14ac:dyDescent="0.2">
      <c r="A8">
        <v>4</v>
      </c>
      <c r="B8" s="3">
        <v>6</v>
      </c>
      <c r="C8" s="16">
        <v>38322</v>
      </c>
      <c r="D8" s="3">
        <v>576</v>
      </c>
      <c r="E8" s="17"/>
      <c r="F8" s="17"/>
      <c r="G8" s="17"/>
      <c r="H8" s="17"/>
      <c r="I8" s="17"/>
      <c r="J8" s="17"/>
      <c r="K8" s="17"/>
      <c r="L8" s="18"/>
      <c r="M8" s="18"/>
      <c r="N8" s="18"/>
      <c r="O8" s="19"/>
      <c r="P8" s="20"/>
      <c r="Q8" s="21"/>
      <c r="T8">
        <v>4</v>
      </c>
      <c r="U8">
        <v>5.3999999999999999E-2</v>
      </c>
      <c r="V8">
        <v>3</v>
      </c>
      <c r="W8" s="3">
        <v>6</v>
      </c>
      <c r="X8" s="3">
        <v>576</v>
      </c>
    </row>
    <row r="9" spans="1:24" x14ac:dyDescent="0.2">
      <c r="A9">
        <v>1</v>
      </c>
      <c r="B9" s="3">
        <v>7</v>
      </c>
      <c r="C9" s="16">
        <v>38353</v>
      </c>
      <c r="D9" s="3">
        <v>624</v>
      </c>
      <c r="E9" s="17"/>
      <c r="F9" s="17"/>
      <c r="G9" s="17"/>
      <c r="H9" s="17"/>
      <c r="I9" s="17"/>
      <c r="J9" s="17"/>
      <c r="K9" s="17"/>
      <c r="L9" s="18"/>
      <c r="M9" s="18"/>
      <c r="N9" s="18"/>
      <c r="O9" s="19"/>
      <c r="P9" s="20"/>
      <c r="Q9" s="21"/>
      <c r="T9">
        <v>1</v>
      </c>
      <c r="U9">
        <v>5.2999999999999999E-2</v>
      </c>
      <c r="V9">
        <v>15.3</v>
      </c>
      <c r="W9" s="3">
        <v>7</v>
      </c>
      <c r="X9" s="3">
        <v>624</v>
      </c>
    </row>
    <row r="10" spans="1:24" x14ac:dyDescent="0.2">
      <c r="A10">
        <v>1</v>
      </c>
      <c r="B10" s="3">
        <v>8</v>
      </c>
      <c r="C10" s="16">
        <v>38384</v>
      </c>
      <c r="D10" s="3">
        <v>639</v>
      </c>
      <c r="E10" s="17"/>
      <c r="F10" s="17"/>
      <c r="G10" s="17"/>
      <c r="H10" s="17"/>
      <c r="I10" s="17"/>
      <c r="J10" s="17"/>
      <c r="K10" s="17"/>
      <c r="L10" s="18"/>
      <c r="M10" s="18"/>
      <c r="N10" s="18"/>
      <c r="O10" s="19"/>
      <c r="P10" s="20"/>
      <c r="Q10" s="21"/>
      <c r="T10">
        <v>1</v>
      </c>
      <c r="U10">
        <v>5.3999999999999999E-2</v>
      </c>
      <c r="V10">
        <v>15.8</v>
      </c>
      <c r="W10" s="3">
        <v>8</v>
      </c>
      <c r="X10" s="3">
        <v>639</v>
      </c>
    </row>
    <row r="11" spans="1:24" x14ac:dyDescent="0.2">
      <c r="A11">
        <v>1</v>
      </c>
      <c r="B11" s="3">
        <v>9</v>
      </c>
      <c r="C11" s="16">
        <v>38412</v>
      </c>
      <c r="D11" s="3">
        <v>593</v>
      </c>
      <c r="E11" s="17"/>
      <c r="F11" s="17"/>
      <c r="G11" s="17"/>
      <c r="H11" s="17"/>
      <c r="I11" s="17"/>
      <c r="J11" s="17"/>
      <c r="K11" s="17"/>
      <c r="L11" s="18"/>
      <c r="M11" s="18"/>
      <c r="N11" s="18"/>
      <c r="O11" s="19"/>
      <c r="P11" s="20"/>
      <c r="Q11" s="21"/>
      <c r="T11">
        <v>1</v>
      </c>
      <c r="U11">
        <v>5.1999999999999998E-2</v>
      </c>
      <c r="V11">
        <v>6.9</v>
      </c>
      <c r="W11" s="3">
        <v>9</v>
      </c>
      <c r="X11" s="3">
        <v>593</v>
      </c>
    </row>
    <row r="12" spans="1:24" x14ac:dyDescent="0.2">
      <c r="A12">
        <v>2</v>
      </c>
      <c r="B12" s="3">
        <v>10</v>
      </c>
      <c r="C12" s="16">
        <v>38443</v>
      </c>
      <c r="D12" s="3">
        <v>582</v>
      </c>
      <c r="E12" s="17"/>
      <c r="F12" s="17"/>
      <c r="G12" s="17"/>
      <c r="H12" s="17"/>
      <c r="I12" s="17"/>
      <c r="J12" s="17"/>
      <c r="K12" s="17"/>
      <c r="L12" s="18"/>
      <c r="M12" s="18"/>
      <c r="N12" s="18"/>
      <c r="O12" s="19"/>
      <c r="P12" s="20"/>
      <c r="Q12" s="21"/>
      <c r="T12">
        <v>2</v>
      </c>
      <c r="U12">
        <v>5.1999999999999998E-2</v>
      </c>
      <c r="V12">
        <v>0</v>
      </c>
      <c r="W12" s="3">
        <v>10</v>
      </c>
      <c r="X12" s="3">
        <v>582</v>
      </c>
    </row>
    <row r="13" spans="1:24" x14ac:dyDescent="0.2">
      <c r="A13">
        <v>2</v>
      </c>
      <c r="B13" s="3">
        <v>11</v>
      </c>
      <c r="C13" s="16">
        <v>38473</v>
      </c>
      <c r="D13" s="3">
        <v>667</v>
      </c>
      <c r="E13" s="17"/>
      <c r="F13" s="17"/>
      <c r="G13" s="17"/>
      <c r="H13" s="17"/>
      <c r="I13" s="17"/>
      <c r="J13" s="17"/>
      <c r="K13" s="17"/>
      <c r="L13" s="18"/>
      <c r="M13" s="18"/>
      <c r="N13" s="18"/>
      <c r="O13" s="19"/>
      <c r="P13" s="20"/>
      <c r="Q13" s="21"/>
      <c r="T13">
        <v>2</v>
      </c>
      <c r="U13">
        <v>5.0999999999999997E-2</v>
      </c>
      <c r="V13">
        <v>0</v>
      </c>
      <c r="W13" s="3">
        <v>11</v>
      </c>
      <c r="X13" s="3">
        <v>667</v>
      </c>
    </row>
    <row r="14" spans="1:24" x14ac:dyDescent="0.2">
      <c r="A14">
        <v>2</v>
      </c>
      <c r="B14" s="3">
        <v>12</v>
      </c>
      <c r="C14" s="16">
        <v>38504</v>
      </c>
      <c r="D14" s="3">
        <v>644</v>
      </c>
      <c r="E14" s="17"/>
      <c r="F14" s="17"/>
      <c r="G14" s="17"/>
      <c r="H14" s="17"/>
      <c r="I14" s="17"/>
      <c r="J14" s="17"/>
      <c r="K14" s="17"/>
      <c r="L14" s="18"/>
      <c r="M14" s="18"/>
      <c r="N14" s="18"/>
      <c r="O14" s="19"/>
      <c r="P14" s="20"/>
      <c r="Q14" s="21"/>
      <c r="T14">
        <v>2</v>
      </c>
      <c r="U14">
        <v>0.05</v>
      </c>
      <c r="V14">
        <v>0</v>
      </c>
      <c r="W14" s="3">
        <v>12</v>
      </c>
      <c r="X14" s="3">
        <v>644</v>
      </c>
    </row>
    <row r="15" spans="1:24" x14ac:dyDescent="0.2">
      <c r="A15">
        <v>3</v>
      </c>
      <c r="B15" s="3">
        <v>13</v>
      </c>
      <c r="C15" s="16">
        <v>38534</v>
      </c>
      <c r="D15" s="3">
        <v>542</v>
      </c>
      <c r="E15" s="17"/>
      <c r="F15" s="17"/>
      <c r="G15" s="17"/>
      <c r="H15" s="17"/>
      <c r="I15" s="17"/>
      <c r="J15" s="17"/>
      <c r="K15" s="17"/>
      <c r="L15" s="18"/>
      <c r="M15" s="18"/>
      <c r="N15" s="18"/>
      <c r="O15" s="19"/>
      <c r="P15" s="20"/>
      <c r="Q15" s="21"/>
      <c r="T15">
        <v>3</v>
      </c>
      <c r="U15">
        <v>0.05</v>
      </c>
      <c r="V15">
        <v>0</v>
      </c>
      <c r="W15" s="3">
        <v>13</v>
      </c>
      <c r="X15" s="3">
        <v>542</v>
      </c>
    </row>
    <row r="16" spans="1:24" x14ac:dyDescent="0.2">
      <c r="A16">
        <v>3</v>
      </c>
      <c r="B16" s="3">
        <v>14</v>
      </c>
      <c r="C16" s="16">
        <v>38565</v>
      </c>
      <c r="D16" s="3">
        <v>539</v>
      </c>
      <c r="E16" s="17"/>
      <c r="F16" s="17"/>
      <c r="G16" s="17"/>
      <c r="H16" s="17"/>
      <c r="I16" s="17"/>
      <c r="J16" s="17"/>
      <c r="K16" s="17"/>
      <c r="L16" s="18"/>
      <c r="M16" s="18"/>
      <c r="N16" s="18"/>
      <c r="O16" s="19"/>
      <c r="P16" s="20"/>
      <c r="Q16" s="21"/>
      <c r="T16">
        <v>3</v>
      </c>
      <c r="U16">
        <v>4.9000000000000002E-2</v>
      </c>
      <c r="V16">
        <v>0</v>
      </c>
      <c r="W16" s="3">
        <v>14</v>
      </c>
      <c r="X16" s="3">
        <v>539</v>
      </c>
    </row>
    <row r="17" spans="1:24" x14ac:dyDescent="0.2">
      <c r="A17">
        <v>3</v>
      </c>
      <c r="B17" s="3">
        <v>15</v>
      </c>
      <c r="C17" s="16">
        <v>38596</v>
      </c>
      <c r="D17" s="3">
        <v>546</v>
      </c>
      <c r="E17" s="17"/>
      <c r="F17" s="17"/>
      <c r="G17" s="17"/>
      <c r="H17" s="17"/>
      <c r="I17" s="17"/>
      <c r="J17" s="17"/>
      <c r="K17" s="17"/>
      <c r="L17" s="18"/>
      <c r="M17" s="18"/>
      <c r="N17" s="18"/>
      <c r="O17" s="19"/>
      <c r="P17" s="20"/>
      <c r="Q17" s="21"/>
      <c r="T17">
        <v>3</v>
      </c>
      <c r="U17">
        <v>0.05</v>
      </c>
      <c r="V17">
        <v>0</v>
      </c>
      <c r="W17" s="3">
        <v>15</v>
      </c>
      <c r="X17" s="3">
        <v>546</v>
      </c>
    </row>
    <row r="18" spans="1:24" x14ac:dyDescent="0.2">
      <c r="A18">
        <v>4</v>
      </c>
      <c r="B18" s="3">
        <v>16</v>
      </c>
      <c r="C18" s="16">
        <v>38626</v>
      </c>
      <c r="D18" s="3">
        <v>532</v>
      </c>
      <c r="E18" s="17"/>
      <c r="F18" s="17"/>
      <c r="G18" s="17"/>
      <c r="H18" s="17"/>
      <c r="I18" s="17"/>
      <c r="J18" s="17"/>
      <c r="K18" s="17"/>
      <c r="L18" s="18"/>
      <c r="M18" s="18"/>
      <c r="N18" s="18"/>
      <c r="O18" s="19"/>
      <c r="P18" s="20"/>
      <c r="Q18" s="21"/>
      <c r="T18">
        <v>4</v>
      </c>
      <c r="U18">
        <v>0.05</v>
      </c>
      <c r="V18">
        <v>0</v>
      </c>
      <c r="W18" s="3">
        <v>16</v>
      </c>
      <c r="X18" s="3">
        <v>532</v>
      </c>
    </row>
    <row r="19" spans="1:24" x14ac:dyDescent="0.2">
      <c r="A19">
        <v>4</v>
      </c>
      <c r="B19" s="3">
        <v>17</v>
      </c>
      <c r="C19" s="16">
        <v>38657</v>
      </c>
      <c r="D19" s="3">
        <v>585</v>
      </c>
      <c r="E19" s="17"/>
      <c r="F19" s="17"/>
      <c r="G19" s="17"/>
      <c r="H19" s="17"/>
      <c r="I19" s="17"/>
      <c r="J19" s="17"/>
      <c r="K19" s="17"/>
      <c r="L19" s="18"/>
      <c r="M19" s="18"/>
      <c r="N19" s="18"/>
      <c r="O19" s="19"/>
      <c r="P19" s="20"/>
      <c r="Q19" s="21"/>
      <c r="T19">
        <v>4</v>
      </c>
      <c r="U19">
        <v>0.05</v>
      </c>
      <c r="V19">
        <v>0</v>
      </c>
      <c r="W19" s="3">
        <v>17</v>
      </c>
      <c r="X19" s="3">
        <v>585</v>
      </c>
    </row>
    <row r="20" spans="1:24" x14ac:dyDescent="0.2">
      <c r="A20">
        <v>4</v>
      </c>
      <c r="B20" s="3">
        <v>18</v>
      </c>
      <c r="C20" s="16">
        <v>38687</v>
      </c>
      <c r="D20" s="3">
        <v>603</v>
      </c>
      <c r="E20" s="17"/>
      <c r="F20" s="17"/>
      <c r="G20" s="17"/>
      <c r="H20" s="17"/>
      <c r="I20" s="17"/>
      <c r="J20" s="17"/>
      <c r="K20" s="17"/>
      <c r="L20" s="18"/>
      <c r="M20" s="18"/>
      <c r="N20" s="18"/>
      <c r="O20" s="19"/>
      <c r="P20" s="20"/>
      <c r="Q20" s="21"/>
      <c r="T20">
        <v>4</v>
      </c>
      <c r="U20">
        <v>4.9000000000000002E-2</v>
      </c>
      <c r="V20">
        <v>9.6999999999999993</v>
      </c>
      <c r="W20" s="3">
        <v>18</v>
      </c>
      <c r="X20" s="3">
        <v>603</v>
      </c>
    </row>
    <row r="21" spans="1:24" x14ac:dyDescent="0.2">
      <c r="A21">
        <v>1</v>
      </c>
      <c r="B21" s="3">
        <v>19</v>
      </c>
      <c r="C21" s="16">
        <v>38718</v>
      </c>
      <c r="D21" s="3">
        <v>649</v>
      </c>
      <c r="E21" s="17"/>
      <c r="F21" s="17"/>
      <c r="G21" s="17"/>
      <c r="H21" s="17"/>
      <c r="I21" s="17"/>
      <c r="J21" s="17"/>
      <c r="K21" s="17"/>
      <c r="L21" s="18"/>
      <c r="M21" s="18"/>
      <c r="N21" s="18"/>
      <c r="O21" s="19"/>
      <c r="P21" s="20"/>
      <c r="Q21" s="21"/>
      <c r="T21">
        <v>1</v>
      </c>
      <c r="U21">
        <v>4.7E-2</v>
      </c>
      <c r="V21">
        <v>2</v>
      </c>
      <c r="W21" s="3">
        <v>19</v>
      </c>
      <c r="X21" s="3">
        <v>649</v>
      </c>
    </row>
    <row r="22" spans="1:24" x14ac:dyDescent="0.2">
      <c r="A22">
        <v>1</v>
      </c>
      <c r="B22" s="3">
        <v>20</v>
      </c>
      <c r="C22" s="16">
        <v>38749</v>
      </c>
      <c r="D22" s="3">
        <v>669</v>
      </c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9"/>
      <c r="P22" s="20"/>
      <c r="Q22" s="21"/>
      <c r="T22">
        <v>1</v>
      </c>
      <c r="U22">
        <v>4.8000000000000001E-2</v>
      </c>
      <c r="V22">
        <v>26.9</v>
      </c>
      <c r="W22" s="3">
        <v>20</v>
      </c>
      <c r="X22" s="3">
        <v>669</v>
      </c>
    </row>
    <row r="23" spans="1:24" x14ac:dyDescent="0.2">
      <c r="A23">
        <v>1</v>
      </c>
      <c r="B23" s="3">
        <v>21</v>
      </c>
      <c r="C23" s="16">
        <v>38777</v>
      </c>
      <c r="D23" s="3">
        <v>589</v>
      </c>
      <c r="E23" s="17"/>
      <c r="F23" s="17"/>
      <c r="G23" s="17"/>
      <c r="H23" s="17"/>
      <c r="I23" s="17"/>
      <c r="J23" s="17"/>
      <c r="K23" s="17"/>
      <c r="L23" s="18"/>
      <c r="M23" s="18"/>
      <c r="N23" s="18"/>
      <c r="O23" s="19"/>
      <c r="P23" s="20"/>
      <c r="Q23" s="21"/>
      <c r="T23">
        <v>1</v>
      </c>
      <c r="U23">
        <v>4.7E-2</v>
      </c>
      <c r="V23">
        <v>1.3</v>
      </c>
      <c r="W23" s="3">
        <v>21</v>
      </c>
      <c r="X23" s="3">
        <v>589</v>
      </c>
    </row>
    <row r="24" spans="1:24" x14ac:dyDescent="0.2">
      <c r="A24">
        <v>2</v>
      </c>
      <c r="B24" s="3">
        <v>22</v>
      </c>
      <c r="C24" s="16">
        <v>38808</v>
      </c>
      <c r="D24" s="3">
        <v>614</v>
      </c>
      <c r="E24" s="17"/>
      <c r="F24" s="17"/>
      <c r="G24" s="17"/>
      <c r="H24" s="17"/>
      <c r="I24" s="17"/>
      <c r="J24" s="17"/>
      <c r="K24" s="17"/>
      <c r="L24" s="18"/>
      <c r="M24" s="18"/>
      <c r="N24" s="18"/>
      <c r="O24" s="19"/>
      <c r="P24" s="20"/>
      <c r="Q24" s="21"/>
      <c r="T24">
        <v>2</v>
      </c>
      <c r="U24">
        <v>4.7E-2</v>
      </c>
      <c r="V24">
        <v>0.1</v>
      </c>
      <c r="W24" s="3">
        <v>22</v>
      </c>
      <c r="X24" s="3">
        <v>614</v>
      </c>
    </row>
    <row r="25" spans="1:24" x14ac:dyDescent="0.2">
      <c r="A25">
        <v>2</v>
      </c>
      <c r="B25" s="3">
        <v>23</v>
      </c>
      <c r="C25" s="16">
        <v>38838</v>
      </c>
      <c r="D25" s="3">
        <v>692</v>
      </c>
      <c r="E25" s="17"/>
      <c r="F25" s="17"/>
      <c r="G25" s="17"/>
      <c r="H25" s="17"/>
      <c r="I25" s="17"/>
      <c r="J25" s="17"/>
      <c r="K25" s="17"/>
      <c r="L25" s="18"/>
      <c r="M25" s="18"/>
      <c r="N25" s="18"/>
      <c r="O25" s="19"/>
      <c r="P25" s="20"/>
      <c r="Q25" s="21"/>
      <c r="T25">
        <v>2</v>
      </c>
      <c r="U25">
        <v>4.5999999999999999E-2</v>
      </c>
      <c r="V25">
        <v>0</v>
      </c>
      <c r="W25" s="3">
        <v>23</v>
      </c>
      <c r="X25" s="3">
        <v>692</v>
      </c>
    </row>
    <row r="26" spans="1:24" x14ac:dyDescent="0.2">
      <c r="A26">
        <v>2</v>
      </c>
      <c r="B26" s="3">
        <v>24</v>
      </c>
      <c r="C26" s="16">
        <v>38869</v>
      </c>
      <c r="D26" s="3">
        <v>651</v>
      </c>
      <c r="E26" s="17"/>
      <c r="F26" s="17"/>
      <c r="G26" s="17"/>
      <c r="H26" s="17"/>
      <c r="I26" s="17"/>
      <c r="J26" s="17"/>
      <c r="K26" s="17"/>
      <c r="L26" s="18"/>
      <c r="M26" s="18"/>
      <c r="N26" s="18"/>
      <c r="O26" s="19"/>
      <c r="P26" s="20"/>
      <c r="Q26" s="21"/>
      <c r="T26">
        <v>2</v>
      </c>
      <c r="U26">
        <v>4.5999999999999999E-2</v>
      </c>
      <c r="V26">
        <v>0</v>
      </c>
      <c r="W26" s="3">
        <v>24</v>
      </c>
      <c r="X26" s="3">
        <v>651</v>
      </c>
    </row>
    <row r="27" spans="1:24" x14ac:dyDescent="0.2">
      <c r="A27">
        <v>3</v>
      </c>
      <c r="B27" s="3">
        <v>25</v>
      </c>
      <c r="C27" s="16">
        <v>38899</v>
      </c>
      <c r="D27" s="3">
        <v>546</v>
      </c>
      <c r="E27" s="17"/>
      <c r="F27" s="17"/>
      <c r="G27" s="17"/>
      <c r="H27" s="17"/>
      <c r="I27" s="17"/>
      <c r="J27" s="17"/>
      <c r="K27" s="17"/>
      <c r="L27" s="18"/>
      <c r="M27" s="18"/>
      <c r="N27" s="18"/>
      <c r="O27" s="19"/>
      <c r="P27" s="20"/>
      <c r="Q27" s="21"/>
      <c r="T27">
        <v>3</v>
      </c>
      <c r="U27">
        <v>4.7E-2</v>
      </c>
      <c r="V27">
        <v>0</v>
      </c>
      <c r="W27" s="3">
        <v>25</v>
      </c>
      <c r="X27" s="3">
        <v>546</v>
      </c>
    </row>
    <row r="28" spans="1:24" x14ac:dyDescent="0.2">
      <c r="A28">
        <v>3</v>
      </c>
      <c r="B28" s="3">
        <v>26</v>
      </c>
      <c r="C28" s="16">
        <v>38930</v>
      </c>
      <c r="D28" s="3">
        <v>559</v>
      </c>
      <c r="E28" s="17"/>
      <c r="F28" s="17"/>
      <c r="G28" s="17"/>
      <c r="H28" s="17"/>
      <c r="I28" s="17"/>
      <c r="J28" s="17"/>
      <c r="K28" s="17"/>
      <c r="L28" s="18"/>
      <c r="M28" s="18"/>
      <c r="N28" s="18"/>
      <c r="O28" s="19"/>
      <c r="P28" s="20"/>
      <c r="Q28" s="21"/>
      <c r="T28">
        <v>3</v>
      </c>
      <c r="U28">
        <v>4.7E-2</v>
      </c>
      <c r="V28">
        <v>0</v>
      </c>
      <c r="W28" s="3">
        <v>26</v>
      </c>
      <c r="X28" s="3">
        <v>559</v>
      </c>
    </row>
    <row r="29" spans="1:24" x14ac:dyDescent="0.2">
      <c r="A29">
        <v>3</v>
      </c>
      <c r="B29" s="3">
        <v>27</v>
      </c>
      <c r="C29" s="16">
        <v>38961</v>
      </c>
      <c r="D29" s="3">
        <v>551</v>
      </c>
      <c r="E29" s="17"/>
      <c r="F29" s="17"/>
      <c r="G29" s="17"/>
      <c r="H29" s="17"/>
      <c r="I29" s="17"/>
      <c r="J29" s="17"/>
      <c r="K29" s="17"/>
      <c r="L29" s="18"/>
      <c r="M29" s="18"/>
      <c r="N29" s="18"/>
      <c r="O29" s="19"/>
      <c r="P29" s="20"/>
      <c r="Q29" s="21"/>
      <c r="T29">
        <v>3</v>
      </c>
      <c r="U29">
        <v>4.4999999999999998E-2</v>
      </c>
      <c r="V29">
        <v>0</v>
      </c>
      <c r="W29" s="3">
        <v>27</v>
      </c>
      <c r="X29" s="3">
        <v>551</v>
      </c>
    </row>
    <row r="30" spans="1:24" x14ac:dyDescent="0.2">
      <c r="A30">
        <v>4</v>
      </c>
      <c r="B30" s="3">
        <v>28</v>
      </c>
      <c r="C30" s="16">
        <v>38991</v>
      </c>
      <c r="D30" s="3">
        <v>559</v>
      </c>
      <c r="E30" s="17"/>
      <c r="F30" s="17"/>
      <c r="G30" s="17"/>
      <c r="H30" s="17"/>
      <c r="I30" s="17"/>
      <c r="J30" s="17"/>
      <c r="K30" s="17"/>
      <c r="L30" s="18"/>
      <c r="M30" s="18"/>
      <c r="N30" s="18"/>
      <c r="O30" s="19"/>
      <c r="P30" s="20"/>
      <c r="Q30" s="21"/>
      <c r="T30">
        <v>4</v>
      </c>
      <c r="U30">
        <v>4.3999999999999997E-2</v>
      </c>
      <c r="V30">
        <v>0</v>
      </c>
      <c r="W30" s="3">
        <v>28</v>
      </c>
      <c r="X30" s="3">
        <v>559</v>
      </c>
    </row>
    <row r="31" spans="1:24" x14ac:dyDescent="0.2">
      <c r="A31">
        <v>4</v>
      </c>
      <c r="B31" s="3">
        <v>29</v>
      </c>
      <c r="C31" s="16">
        <v>39022</v>
      </c>
      <c r="D31" s="3">
        <v>605</v>
      </c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9"/>
      <c r="P31" s="20"/>
      <c r="Q31" s="21"/>
      <c r="T31">
        <v>4</v>
      </c>
      <c r="U31">
        <v>4.4999999999999998E-2</v>
      </c>
      <c r="V31">
        <v>0</v>
      </c>
      <c r="W31" s="3">
        <v>29</v>
      </c>
      <c r="X31" s="3">
        <v>605</v>
      </c>
    </row>
    <row r="32" spans="1:24" x14ac:dyDescent="0.2">
      <c r="A32">
        <v>4</v>
      </c>
      <c r="B32" s="3">
        <v>30</v>
      </c>
      <c r="C32" s="16">
        <v>39052</v>
      </c>
      <c r="D32" s="3">
        <v>620</v>
      </c>
      <c r="E32" s="17"/>
      <c r="F32" s="17"/>
      <c r="G32" s="17"/>
      <c r="H32" s="17"/>
      <c r="I32" s="17"/>
      <c r="J32" s="17"/>
      <c r="K32" s="17"/>
      <c r="L32" s="18"/>
      <c r="M32" s="18"/>
      <c r="N32" s="18"/>
      <c r="O32" s="19"/>
      <c r="P32" s="20"/>
      <c r="Q32" s="21"/>
      <c r="T32">
        <v>4</v>
      </c>
      <c r="U32">
        <v>4.3999999999999997E-2</v>
      </c>
      <c r="V32">
        <v>0</v>
      </c>
      <c r="W32" s="3">
        <v>30</v>
      </c>
      <c r="X32" s="3">
        <v>620</v>
      </c>
    </row>
    <row r="33" spans="1:24" x14ac:dyDescent="0.2">
      <c r="A33">
        <v>1</v>
      </c>
      <c r="B33" s="3">
        <v>31</v>
      </c>
      <c r="C33" s="16">
        <v>39083</v>
      </c>
      <c r="D33" s="3">
        <v>662</v>
      </c>
      <c r="E33" s="17"/>
      <c r="F33" s="17"/>
      <c r="G33" s="17"/>
      <c r="H33" s="17"/>
      <c r="I33" s="17"/>
      <c r="J33" s="17"/>
      <c r="K33" s="17"/>
      <c r="L33" s="18"/>
      <c r="M33" s="18"/>
      <c r="N33" s="18"/>
      <c r="O33" s="19"/>
      <c r="P33" s="20"/>
      <c r="Q33" s="21"/>
      <c r="T33">
        <v>1</v>
      </c>
      <c r="U33">
        <v>4.5999999999999999E-2</v>
      </c>
      <c r="V33">
        <v>2.6</v>
      </c>
      <c r="W33" s="3">
        <v>31</v>
      </c>
      <c r="X33" s="3">
        <v>662</v>
      </c>
    </row>
    <row r="34" spans="1:24" x14ac:dyDescent="0.2">
      <c r="A34">
        <v>1</v>
      </c>
      <c r="B34" s="3">
        <v>32</v>
      </c>
      <c r="C34" s="16">
        <v>39114</v>
      </c>
      <c r="D34" s="3">
        <v>672</v>
      </c>
      <c r="E34" s="17"/>
      <c r="F34" s="17"/>
      <c r="G34" s="17"/>
      <c r="H34" s="17"/>
      <c r="I34" s="17"/>
      <c r="J34" s="17"/>
      <c r="K34" s="17"/>
      <c r="L34" s="18"/>
      <c r="M34" s="18"/>
      <c r="N34" s="18"/>
      <c r="O34" s="19"/>
      <c r="P34" s="20"/>
      <c r="Q34" s="21"/>
      <c r="T34">
        <v>1</v>
      </c>
      <c r="U34">
        <v>4.4999999999999998E-2</v>
      </c>
      <c r="V34">
        <v>3.8</v>
      </c>
      <c r="W34" s="3">
        <v>32</v>
      </c>
      <c r="X34" s="3">
        <v>672</v>
      </c>
    </row>
    <row r="35" spans="1:24" x14ac:dyDescent="0.2">
      <c r="A35">
        <v>1</v>
      </c>
      <c r="B35" s="3">
        <v>33</v>
      </c>
      <c r="C35" s="16">
        <v>39142</v>
      </c>
      <c r="D35" s="3">
        <v>638</v>
      </c>
      <c r="E35" s="17"/>
      <c r="F35" s="17"/>
      <c r="G35" s="17"/>
      <c r="H35" s="17"/>
      <c r="I35" s="17"/>
      <c r="J35" s="17"/>
      <c r="K35" s="17"/>
      <c r="L35" s="18"/>
      <c r="M35" s="18"/>
      <c r="N35" s="18"/>
      <c r="O35" s="19"/>
      <c r="P35" s="20"/>
      <c r="Q35" s="21"/>
      <c r="T35">
        <v>1</v>
      </c>
      <c r="U35">
        <v>4.3999999999999997E-2</v>
      </c>
      <c r="V35">
        <v>6</v>
      </c>
      <c r="W35" s="3">
        <v>33</v>
      </c>
      <c r="X35" s="3">
        <v>638</v>
      </c>
    </row>
    <row r="36" spans="1:24" x14ac:dyDescent="0.2">
      <c r="A36">
        <v>2</v>
      </c>
      <c r="B36" s="3">
        <v>34</v>
      </c>
      <c r="C36" s="16">
        <v>39173</v>
      </c>
      <c r="D36" s="3">
        <v>634</v>
      </c>
      <c r="E36" s="17"/>
      <c r="F36" s="17"/>
      <c r="G36" s="17"/>
      <c r="H36" s="17"/>
      <c r="I36" s="17"/>
      <c r="J36" s="17"/>
      <c r="K36" s="17"/>
      <c r="L36" s="18"/>
      <c r="M36" s="18"/>
      <c r="N36" s="18"/>
      <c r="O36" s="19"/>
      <c r="P36" s="20"/>
      <c r="Q36" s="21"/>
      <c r="T36">
        <v>2</v>
      </c>
      <c r="U36">
        <v>4.4999999999999998E-2</v>
      </c>
      <c r="V36">
        <v>0</v>
      </c>
      <c r="W36" s="3">
        <v>34</v>
      </c>
      <c r="X36" s="3">
        <v>634</v>
      </c>
    </row>
    <row r="37" spans="1:24" x14ac:dyDescent="0.2">
      <c r="A37">
        <v>2</v>
      </c>
      <c r="B37" s="3">
        <v>35</v>
      </c>
      <c r="C37" s="16">
        <v>39203</v>
      </c>
      <c r="D37" s="3">
        <v>725</v>
      </c>
      <c r="E37" s="17"/>
      <c r="F37" s="17"/>
      <c r="G37" s="17"/>
      <c r="H37" s="17"/>
      <c r="I37" s="17"/>
      <c r="J37" s="17"/>
      <c r="K37" s="17"/>
      <c r="L37" s="18"/>
      <c r="M37" s="18"/>
      <c r="N37" s="18"/>
      <c r="O37" s="19"/>
      <c r="P37" s="20"/>
      <c r="Q37" s="21"/>
      <c r="T37">
        <v>2</v>
      </c>
      <c r="U37">
        <v>4.3999999999999997E-2</v>
      </c>
      <c r="V37">
        <v>0</v>
      </c>
      <c r="W37" s="3">
        <v>35</v>
      </c>
      <c r="X37" s="3">
        <v>725</v>
      </c>
    </row>
    <row r="38" spans="1:24" ht="16" thickBot="1" x14ac:dyDescent="0.25">
      <c r="A38">
        <v>2</v>
      </c>
      <c r="B38" s="3">
        <v>36</v>
      </c>
      <c r="C38" s="16">
        <v>39234</v>
      </c>
      <c r="D38" s="3">
        <v>670</v>
      </c>
      <c r="E38" s="22">
        <v>670</v>
      </c>
      <c r="F38" s="22">
        <v>670</v>
      </c>
      <c r="G38" s="22">
        <v>670</v>
      </c>
      <c r="H38" s="22">
        <v>670</v>
      </c>
      <c r="I38" s="22">
        <v>670</v>
      </c>
      <c r="J38" s="22">
        <v>670</v>
      </c>
      <c r="K38" s="22">
        <v>670</v>
      </c>
      <c r="L38" s="23">
        <v>670</v>
      </c>
      <c r="M38" s="23">
        <v>670</v>
      </c>
      <c r="N38" s="23">
        <v>670</v>
      </c>
      <c r="O38" s="24">
        <v>670</v>
      </c>
      <c r="P38" s="25">
        <v>670</v>
      </c>
      <c r="Q38" s="26">
        <v>670</v>
      </c>
      <c r="T38">
        <v>2</v>
      </c>
      <c r="U38">
        <v>4.5999999999999999E-2</v>
      </c>
      <c r="V38">
        <v>0</v>
      </c>
      <c r="W38" s="3">
        <v>36</v>
      </c>
      <c r="X38" s="3">
        <v>670</v>
      </c>
    </row>
    <row r="39" spans="1:24" x14ac:dyDescent="0.2">
      <c r="A39">
        <v>3</v>
      </c>
      <c r="B39" s="3">
        <v>37</v>
      </c>
      <c r="C39" s="16">
        <v>39264</v>
      </c>
      <c r="D39" s="17"/>
      <c r="E39" s="43">
        <f>AVERAGE($D$36:$D$38)</f>
        <v>676.33333333333337</v>
      </c>
      <c r="F39" s="47">
        <f>E39+('Time Only'!$B$18*(B38-$B$37))</f>
        <v>679.54761904761904</v>
      </c>
      <c r="G39" s="43">
        <f>(3*$D$36+$D$37*2+$D$38*1)/(3+2+1)</f>
        <v>670.33333333333337</v>
      </c>
      <c r="H39" s="43">
        <f>G39+'Time Only'!$B$18*(Forecast_Sheet!B38-Forecast_Sheet!$B$37)</f>
        <v>673.54761904761904</v>
      </c>
      <c r="I39" s="3">
        <f>$S$4+$S$6*($D$38-$D$37)</f>
        <v>629</v>
      </c>
      <c r="J39" s="43">
        <f>I39+('Time Only'!$B$18*(Forecast_Sheet!B38-Forecast_Sheet!$B$37))</f>
        <v>632.21428571428567</v>
      </c>
      <c r="K39" s="43">
        <f>'Time Only'!$B$17+'Time Only'!$B$18*Forecast_Sheet!B39</f>
        <v>658.15873015873024</v>
      </c>
      <c r="L39" s="48">
        <f>Causual!$B$17+(Causual!$B$20*Forecast_Sheet!B39)+(Causual!$B$18*External_Data!B41)</f>
        <v>655.80234888439486</v>
      </c>
      <c r="M39" s="48">
        <f>VLOOKUP(A39,'Piviot tabel'!$A$4:$F$7,6,FALSE)*('Time Only'!$B$17+'Time Only'!$B$18*Forecast_Sheet!B39)</f>
        <v>585.32856399028162</v>
      </c>
      <c r="N39" s="48">
        <f>_xlfn.FORECAST.ETS(C39,$D$3:$D$38,$C$3:$C$38,3)</f>
        <v>666.19170199095925</v>
      </c>
      <c r="O39" s="52">
        <f>AVERAGE(E39:N39)</f>
        <v>652.64575355005559</v>
      </c>
      <c r="P39" s="53">
        <f>+MIN(F39:O39)</f>
        <v>585.32856399028162</v>
      </c>
      <c r="Q39" s="54">
        <f>MAX(F39:P39)</f>
        <v>679.54761904761904</v>
      </c>
      <c r="T39">
        <v>3</v>
      </c>
      <c r="U39" s="9">
        <v>4.7E-2</v>
      </c>
      <c r="V39" s="9">
        <v>0</v>
      </c>
      <c r="W39" s="3">
        <v>37</v>
      </c>
    </row>
    <row r="40" spans="1:24" x14ac:dyDescent="0.2">
      <c r="A40">
        <v>3</v>
      </c>
      <c r="B40" s="3">
        <v>38</v>
      </c>
      <c r="C40" s="16">
        <v>39295</v>
      </c>
      <c r="D40" s="17"/>
      <c r="E40" s="43">
        <f t="shared" ref="E40:E44" si="0">AVERAGE($D$36:$D$38)</f>
        <v>676.33333333333337</v>
      </c>
      <c r="F40" s="47">
        <f>E40+('Time Only'!$B$18*(B39-$B$37))</f>
        <v>682.76190476190482</v>
      </c>
      <c r="G40" s="43">
        <f t="shared" ref="G40:G44" si="1">(3*$D$36+$D$37*2+$D$38*1)/(3+2+1)</f>
        <v>670.33333333333337</v>
      </c>
      <c r="H40" s="43">
        <f>G40+'Time Only'!$B$18*(Forecast_Sheet!B39-Forecast_Sheet!$B$37)</f>
        <v>676.76190476190482</v>
      </c>
      <c r="I40" s="3">
        <f t="shared" ref="I40:I44" si="2">$S$4+$S$6*($D$38-$D$37)</f>
        <v>629</v>
      </c>
      <c r="J40" s="43">
        <f>I40+('Time Only'!$B$18*(Forecast_Sheet!B39-Forecast_Sheet!$B$37))</f>
        <v>635.42857142857144</v>
      </c>
      <c r="K40" s="43">
        <f>'Time Only'!$B$17+'Time Only'!$B$18*Forecast_Sheet!B40</f>
        <v>661.3730158730159</v>
      </c>
      <c r="L40" s="48">
        <f>Causual!$B$17+(Causual!$B$20*Forecast_Sheet!B40)+(Causual!$B$18*External_Data!B42)</f>
        <v>658.7415850774895</v>
      </c>
      <c r="M40" s="48">
        <f>VLOOKUP(A40,'Piviot tabel'!$A$4:$F$7,6,FALSE)*('Time Only'!$B$17+'Time Only'!$B$18*Forecast_Sheet!B40)</f>
        <v>588.18716504681333</v>
      </c>
      <c r="N40" s="48">
        <f t="shared" ref="N40:N44" si="3">_xlfn.FORECAST.ETS(C40,$D$3:$D$38,$C$3:$C$38,3)</f>
        <v>686.71110201190402</v>
      </c>
      <c r="O40" s="52">
        <f t="shared" ref="O40:O44" si="4">AVERAGE(E40:N40)</f>
        <v>656.56319156282711</v>
      </c>
      <c r="P40" s="53">
        <f t="shared" ref="P40:P44" si="5">+MIN(F40:O40)</f>
        <v>588.18716504681333</v>
      </c>
      <c r="Q40" s="54">
        <f t="shared" ref="Q40:Q44" si="6">MAX(F40:P40)</f>
        <v>686.71110201190402</v>
      </c>
      <c r="T40">
        <v>3</v>
      </c>
      <c r="U40" s="10">
        <v>4.5999999999999999E-2</v>
      </c>
      <c r="V40" s="10">
        <v>0</v>
      </c>
      <c r="W40" s="3">
        <v>38</v>
      </c>
    </row>
    <row r="41" spans="1:24" x14ac:dyDescent="0.2">
      <c r="A41">
        <v>3</v>
      </c>
      <c r="B41" s="3">
        <v>39</v>
      </c>
      <c r="C41" s="16">
        <v>39326</v>
      </c>
      <c r="D41" s="17"/>
      <c r="E41" s="43">
        <f t="shared" si="0"/>
        <v>676.33333333333337</v>
      </c>
      <c r="F41" s="47">
        <f>E41+('Time Only'!$B$18*(B40-$B$37))</f>
        <v>685.97619047619048</v>
      </c>
      <c r="G41" s="43">
        <f t="shared" si="1"/>
        <v>670.33333333333337</v>
      </c>
      <c r="H41" s="43">
        <f>G41+'Time Only'!$B$18*(Forecast_Sheet!B40-Forecast_Sheet!$B$37)</f>
        <v>679.97619047619048</v>
      </c>
      <c r="I41" s="3">
        <f t="shared" si="2"/>
        <v>629</v>
      </c>
      <c r="J41" s="43">
        <f>I41+('Time Only'!$B$18*(Forecast_Sheet!B40-Forecast_Sheet!$B$37))</f>
        <v>638.64285714285711</v>
      </c>
      <c r="K41" s="43">
        <f>'Time Only'!$B$17+'Time Only'!$B$18*Forecast_Sheet!B41</f>
        <v>664.58730158730168</v>
      </c>
      <c r="L41" s="48">
        <f>Causual!$B$17+(Causual!$B$20*Forecast_Sheet!B41)+(Causual!$B$18*External_Data!B43)</f>
        <v>663.17457616382103</v>
      </c>
      <c r="M41" s="48">
        <f>VLOOKUP(A41,'Piviot tabel'!$A$4:$F$7,6,FALSE)*('Time Only'!$B$17+'Time Only'!$B$18*Forecast_Sheet!B41)</f>
        <v>591.04576610334516</v>
      </c>
      <c r="N41" s="48">
        <f t="shared" si="3"/>
        <v>672.72371404766591</v>
      </c>
      <c r="O41" s="52">
        <f t="shared" si="4"/>
        <v>657.1793262664039</v>
      </c>
      <c r="P41" s="53">
        <f t="shared" si="5"/>
        <v>591.04576610334516</v>
      </c>
      <c r="Q41" s="54">
        <f t="shared" si="6"/>
        <v>685.97619047619048</v>
      </c>
      <c r="T41">
        <v>3</v>
      </c>
      <c r="U41" s="10">
        <v>4.7E-2</v>
      </c>
      <c r="V41" s="10">
        <v>0</v>
      </c>
      <c r="W41" s="3">
        <v>39</v>
      </c>
    </row>
    <row r="42" spans="1:24" x14ac:dyDescent="0.2">
      <c r="A42">
        <v>4</v>
      </c>
      <c r="B42" s="3">
        <v>40</v>
      </c>
      <c r="C42" s="16">
        <v>39356</v>
      </c>
      <c r="D42" s="17"/>
      <c r="E42" s="43">
        <f t="shared" si="0"/>
        <v>676.33333333333337</v>
      </c>
      <c r="F42" s="47">
        <f>E42+('Time Only'!$B$18*(B41-$B$37))</f>
        <v>689.19047619047626</v>
      </c>
      <c r="G42" s="43">
        <f t="shared" si="1"/>
        <v>670.33333333333337</v>
      </c>
      <c r="H42" s="43">
        <f>G42+'Time Only'!$B$18*(Forecast_Sheet!B41-Forecast_Sheet!$B$37)</f>
        <v>683.19047619047626</v>
      </c>
      <c r="I42" s="3">
        <f t="shared" si="2"/>
        <v>629</v>
      </c>
      <c r="J42" s="43">
        <f>I42+('Time Only'!$B$18*(Forecast_Sheet!B41-Forecast_Sheet!$B$37))</f>
        <v>641.85714285714289</v>
      </c>
      <c r="K42" s="43">
        <f>'Time Only'!$B$17+'Time Only'!$B$18*Forecast_Sheet!B42</f>
        <v>667.80158730158735</v>
      </c>
      <c r="L42" s="48">
        <f>Causual!$B$17+(Causual!$B$20*Forecast_Sheet!B42)+(Causual!$B$18*External_Data!B44)</f>
        <v>666.86068980353411</v>
      </c>
      <c r="M42" s="48">
        <f>VLOOKUP(A42,'Piviot tabel'!$A$4:$F$7,6,FALSE)*('Time Only'!$B$17+'Time Only'!$B$18*Forecast_Sheet!B42)</f>
        <v>637.90187349162898</v>
      </c>
      <c r="N42" s="48">
        <f t="shared" si="3"/>
        <v>676.37820495613448</v>
      </c>
      <c r="O42" s="52">
        <f t="shared" si="4"/>
        <v>663.88471174576466</v>
      </c>
      <c r="P42" s="53">
        <f t="shared" si="5"/>
        <v>629</v>
      </c>
      <c r="Q42" s="54">
        <f t="shared" si="6"/>
        <v>689.19047619047626</v>
      </c>
      <c r="T42">
        <v>4</v>
      </c>
      <c r="U42" s="10">
        <v>4.7E-2</v>
      </c>
      <c r="V42" s="10">
        <v>0</v>
      </c>
      <c r="W42" s="3">
        <v>40</v>
      </c>
    </row>
    <row r="43" spans="1:24" x14ac:dyDescent="0.2">
      <c r="A43">
        <v>4</v>
      </c>
      <c r="B43" s="3">
        <v>41</v>
      </c>
      <c r="C43" s="16">
        <v>39387</v>
      </c>
      <c r="D43" s="17"/>
      <c r="E43" s="43">
        <f t="shared" si="0"/>
        <v>676.33333333333337</v>
      </c>
      <c r="F43" s="47">
        <f>E43+('Time Only'!$B$18*(B42-$B$37))</f>
        <v>692.40476190476193</v>
      </c>
      <c r="G43" s="43">
        <f t="shared" si="1"/>
        <v>670.33333333333337</v>
      </c>
      <c r="H43" s="43">
        <f>G43+'Time Only'!$B$18*(Forecast_Sheet!B42-Forecast_Sheet!$B$37)</f>
        <v>686.40476190476193</v>
      </c>
      <c r="I43" s="3">
        <f t="shared" si="2"/>
        <v>629</v>
      </c>
      <c r="J43" s="43">
        <f>I43+('Time Only'!$B$18*(Forecast_Sheet!B42-Forecast_Sheet!$B$37))</f>
        <v>645.07142857142856</v>
      </c>
      <c r="K43" s="43">
        <f>'Time Only'!$B$17+'Time Only'!$B$18*Forecast_Sheet!B43</f>
        <v>671.01587301587301</v>
      </c>
      <c r="L43" s="48">
        <f>Causual!$B$17+(Causual!$B$20*Forecast_Sheet!B43)+(Causual!$B$18*External_Data!B45)</f>
        <v>670.5468034432472</v>
      </c>
      <c r="M43" s="48">
        <f>VLOOKUP(A43,'Piviot tabel'!$A$4:$F$7,6,FALSE)*('Time Only'!$B$17+'Time Only'!$B$18*Forecast_Sheet!B43)</f>
        <v>640.97224486850064</v>
      </c>
      <c r="N43" s="48">
        <f t="shared" si="3"/>
        <v>696.89760497707925</v>
      </c>
      <c r="O43" s="52">
        <f t="shared" si="4"/>
        <v>667.89801453523182</v>
      </c>
      <c r="P43" s="53">
        <f t="shared" si="5"/>
        <v>629</v>
      </c>
      <c r="Q43" s="54">
        <f t="shared" si="6"/>
        <v>696.89760497707925</v>
      </c>
      <c r="T43">
        <v>4</v>
      </c>
      <c r="U43" s="10">
        <v>4.7E-2</v>
      </c>
      <c r="V43" s="10">
        <v>1.1000000000000001</v>
      </c>
      <c r="W43" s="3">
        <v>41</v>
      </c>
    </row>
    <row r="44" spans="1:24" x14ac:dyDescent="0.2">
      <c r="A44">
        <v>4</v>
      </c>
      <c r="B44" s="3">
        <v>42</v>
      </c>
      <c r="C44" s="16">
        <v>39417</v>
      </c>
      <c r="D44" s="17"/>
      <c r="E44" s="43">
        <f t="shared" si="0"/>
        <v>676.33333333333337</v>
      </c>
      <c r="F44" s="47">
        <f>E44+('Time Only'!$B$18*(B43-$B$37))</f>
        <v>695.61904761904771</v>
      </c>
      <c r="G44" s="43">
        <f t="shared" si="1"/>
        <v>670.33333333333337</v>
      </c>
      <c r="H44" s="43">
        <f>G44+'Time Only'!$B$18*(Forecast_Sheet!B43-Forecast_Sheet!$B$37)</f>
        <v>689.61904761904771</v>
      </c>
      <c r="I44" s="3">
        <f t="shared" si="2"/>
        <v>629</v>
      </c>
      <c r="J44" s="43">
        <f>I44+('Time Only'!$B$18*(Forecast_Sheet!B43-Forecast_Sheet!$B$37))</f>
        <v>648.28571428571433</v>
      </c>
      <c r="K44" s="43">
        <f>'Time Only'!$B$17+'Time Only'!$B$18*Forecast_Sheet!B44</f>
        <v>674.23015873015879</v>
      </c>
      <c r="L44" s="48">
        <f>Causual!$B$17+(Causual!$B$20*Forecast_Sheet!B44)+(Causual!$B$18*External_Data!B46)</f>
        <v>674.23291708296028</v>
      </c>
      <c r="M44" s="48">
        <f>VLOOKUP(A44,'Piviot tabel'!$A$4:$F$7,6,FALSE)*('Time Only'!$B$17+'Time Only'!$B$18*Forecast_Sheet!B44)</f>
        <v>644.0426162453723</v>
      </c>
      <c r="N44" s="48">
        <f t="shared" si="3"/>
        <v>682.91021701284114</v>
      </c>
      <c r="O44" s="52">
        <f t="shared" si="4"/>
        <v>668.4606385261809</v>
      </c>
      <c r="P44" s="53">
        <f t="shared" si="5"/>
        <v>629</v>
      </c>
      <c r="Q44" s="54">
        <f t="shared" si="6"/>
        <v>695.61904761904771</v>
      </c>
      <c r="T44">
        <v>4</v>
      </c>
      <c r="U44" s="10">
        <v>4.7E-2</v>
      </c>
      <c r="V44" s="10">
        <v>3.6</v>
      </c>
      <c r="W44" s="3">
        <v>42</v>
      </c>
    </row>
    <row r="45" spans="1:24" ht="81" thickBot="1" x14ac:dyDescent="0.25">
      <c r="U45" s="11" t="s">
        <v>27</v>
      </c>
      <c r="V45" s="11" t="s">
        <v>26</v>
      </c>
    </row>
  </sheetData>
  <sortState xmlns:xlrd2="http://schemas.microsoft.com/office/spreadsheetml/2017/richdata2" ref="S15:T55">
    <sortCondition ref="S15:S55"/>
  </sortState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F8A5-7CAB-4EE7-A96E-561E5EE7B0D3}">
  <dimension ref="A2:F47"/>
  <sheetViews>
    <sheetView tabSelected="1" zoomScale="99" workbookViewId="0">
      <selection activeCell="H23" sqref="H23"/>
    </sheetView>
  </sheetViews>
  <sheetFormatPr baseColWidth="10" defaultColWidth="9.1640625" defaultRowHeight="15" x14ac:dyDescent="0.2"/>
  <cols>
    <col min="2" max="2" width="20.83203125" customWidth="1"/>
    <col min="3" max="3" width="24.6640625" customWidth="1"/>
    <col min="4" max="4" width="8.6640625" bestFit="1" customWidth="1"/>
    <col min="5" max="5" width="11.33203125" customWidth="1"/>
    <col min="6" max="6" width="13.1640625" customWidth="1"/>
    <col min="7" max="7" width="3.5" customWidth="1"/>
  </cols>
  <sheetData>
    <row r="2" spans="1:6" x14ac:dyDescent="0.2">
      <c r="A2" t="s">
        <v>24</v>
      </c>
      <c r="B2" s="5"/>
      <c r="C2" s="5"/>
      <c r="D2" s="6"/>
      <c r="E2" s="6"/>
      <c r="F2" s="6"/>
    </row>
    <row r="3" spans="1:6" x14ac:dyDescent="0.2">
      <c r="B3" s="5"/>
      <c r="C3" s="5"/>
      <c r="D3" s="6"/>
      <c r="E3" s="6"/>
      <c r="F3" s="6"/>
    </row>
    <row r="4" spans="1:6" ht="32" x14ac:dyDescent="0.2">
      <c r="A4" t="s">
        <v>3</v>
      </c>
      <c r="B4" s="4" t="s">
        <v>23</v>
      </c>
      <c r="C4" s="4" t="s">
        <v>25</v>
      </c>
      <c r="E4" s="7"/>
    </row>
    <row r="5" spans="1:6" x14ac:dyDescent="0.2">
      <c r="A5" s="8">
        <v>38169</v>
      </c>
      <c r="B5">
        <v>5.5E-2</v>
      </c>
      <c r="C5">
        <v>0</v>
      </c>
      <c r="E5" s="7"/>
    </row>
    <row r="6" spans="1:6" x14ac:dyDescent="0.2">
      <c r="A6" s="8">
        <v>38200</v>
      </c>
      <c r="B6">
        <v>5.3999999999999999E-2</v>
      </c>
      <c r="C6">
        <v>0</v>
      </c>
      <c r="E6" s="7"/>
    </row>
    <row r="7" spans="1:6" x14ac:dyDescent="0.2">
      <c r="A7" s="8">
        <v>38231</v>
      </c>
      <c r="B7">
        <v>5.3999999999999999E-2</v>
      </c>
      <c r="C7">
        <v>0</v>
      </c>
      <c r="E7" s="7"/>
    </row>
    <row r="8" spans="1:6" x14ac:dyDescent="0.2">
      <c r="A8" s="8">
        <v>38261</v>
      </c>
      <c r="B8">
        <v>5.5E-2</v>
      </c>
      <c r="C8">
        <v>0</v>
      </c>
      <c r="E8" s="7"/>
    </row>
    <row r="9" spans="1:6" x14ac:dyDescent="0.2">
      <c r="A9" s="8">
        <v>38292</v>
      </c>
      <c r="B9">
        <v>5.3999999999999999E-2</v>
      </c>
      <c r="C9">
        <v>0</v>
      </c>
      <c r="E9" s="7"/>
    </row>
    <row r="10" spans="1:6" x14ac:dyDescent="0.2">
      <c r="A10" s="8">
        <v>38322</v>
      </c>
      <c r="B10">
        <v>5.3999999999999999E-2</v>
      </c>
      <c r="C10">
        <v>3</v>
      </c>
      <c r="E10" s="7"/>
    </row>
    <row r="11" spans="1:6" x14ac:dyDescent="0.2">
      <c r="A11" s="8">
        <v>38353</v>
      </c>
      <c r="B11">
        <v>5.2999999999999999E-2</v>
      </c>
      <c r="C11">
        <v>15.3</v>
      </c>
      <c r="E11" s="7"/>
    </row>
    <row r="12" spans="1:6" x14ac:dyDescent="0.2">
      <c r="A12" s="8">
        <v>38384</v>
      </c>
      <c r="B12">
        <v>5.3999999999999999E-2</v>
      </c>
      <c r="C12">
        <v>15.8</v>
      </c>
      <c r="E12" s="7"/>
    </row>
    <row r="13" spans="1:6" x14ac:dyDescent="0.2">
      <c r="A13" s="8">
        <v>38412</v>
      </c>
      <c r="B13">
        <v>5.1999999999999998E-2</v>
      </c>
      <c r="C13">
        <v>6.9</v>
      </c>
      <c r="E13" s="7"/>
    </row>
    <row r="14" spans="1:6" x14ac:dyDescent="0.2">
      <c r="A14" s="8">
        <v>38443</v>
      </c>
      <c r="B14">
        <v>5.1999999999999998E-2</v>
      </c>
      <c r="C14">
        <v>0</v>
      </c>
      <c r="E14" s="7"/>
    </row>
    <row r="15" spans="1:6" x14ac:dyDescent="0.2">
      <c r="A15" s="8">
        <v>38473</v>
      </c>
      <c r="B15">
        <v>5.0999999999999997E-2</v>
      </c>
      <c r="C15">
        <v>0</v>
      </c>
      <c r="E15" s="7"/>
    </row>
    <row r="16" spans="1:6" x14ac:dyDescent="0.2">
      <c r="A16" s="8">
        <v>38504</v>
      </c>
      <c r="B16">
        <v>0.05</v>
      </c>
      <c r="C16">
        <v>0</v>
      </c>
      <c r="E16" s="7"/>
    </row>
    <row r="17" spans="1:5" x14ac:dyDescent="0.2">
      <c r="A17" s="8">
        <v>38534</v>
      </c>
      <c r="B17">
        <v>0.05</v>
      </c>
      <c r="C17">
        <v>0</v>
      </c>
      <c r="E17" s="7"/>
    </row>
    <row r="18" spans="1:5" x14ac:dyDescent="0.2">
      <c r="A18" s="8">
        <v>38565</v>
      </c>
      <c r="B18">
        <v>4.9000000000000002E-2</v>
      </c>
      <c r="C18">
        <v>0</v>
      </c>
      <c r="E18" s="7"/>
    </row>
    <row r="19" spans="1:5" x14ac:dyDescent="0.2">
      <c r="A19" s="8">
        <v>38596</v>
      </c>
      <c r="B19">
        <v>0.05</v>
      </c>
      <c r="C19">
        <v>0</v>
      </c>
      <c r="E19" s="7"/>
    </row>
    <row r="20" spans="1:5" x14ac:dyDescent="0.2">
      <c r="A20" s="8">
        <v>38626</v>
      </c>
      <c r="B20">
        <v>0.05</v>
      </c>
      <c r="C20">
        <v>0</v>
      </c>
      <c r="E20" s="7"/>
    </row>
    <row r="21" spans="1:5" x14ac:dyDescent="0.2">
      <c r="A21" s="8">
        <v>38657</v>
      </c>
      <c r="B21">
        <v>0.05</v>
      </c>
      <c r="C21">
        <v>0</v>
      </c>
      <c r="E21" s="7"/>
    </row>
    <row r="22" spans="1:5" x14ac:dyDescent="0.2">
      <c r="A22" s="8">
        <v>38687</v>
      </c>
      <c r="B22">
        <v>4.9000000000000002E-2</v>
      </c>
      <c r="C22">
        <v>9.6999999999999993</v>
      </c>
      <c r="E22" s="7"/>
    </row>
    <row r="23" spans="1:5" x14ac:dyDescent="0.2">
      <c r="A23" s="8">
        <v>38718</v>
      </c>
      <c r="B23">
        <v>4.7E-2</v>
      </c>
      <c r="C23">
        <v>2</v>
      </c>
      <c r="E23" s="7"/>
    </row>
    <row r="24" spans="1:5" x14ac:dyDescent="0.2">
      <c r="A24" s="8">
        <v>38749</v>
      </c>
      <c r="B24">
        <v>4.8000000000000001E-2</v>
      </c>
      <c r="C24">
        <v>26.9</v>
      </c>
      <c r="E24" s="7"/>
    </row>
    <row r="25" spans="1:5" x14ac:dyDescent="0.2">
      <c r="A25" s="8">
        <v>38777</v>
      </c>
      <c r="B25">
        <v>4.7E-2</v>
      </c>
      <c r="C25">
        <v>1.3</v>
      </c>
      <c r="E25" s="7"/>
    </row>
    <row r="26" spans="1:5" x14ac:dyDescent="0.2">
      <c r="A26" s="8">
        <v>38808</v>
      </c>
      <c r="B26">
        <v>4.7E-2</v>
      </c>
      <c r="C26">
        <v>0.1</v>
      </c>
      <c r="E26" s="7"/>
    </row>
    <row r="27" spans="1:5" x14ac:dyDescent="0.2">
      <c r="A27" s="8">
        <v>38838</v>
      </c>
      <c r="B27">
        <v>4.5999999999999999E-2</v>
      </c>
      <c r="C27">
        <v>0</v>
      </c>
    </row>
    <row r="28" spans="1:5" x14ac:dyDescent="0.2">
      <c r="A28" s="8">
        <v>38869</v>
      </c>
      <c r="B28">
        <v>4.5999999999999999E-2</v>
      </c>
      <c r="C28">
        <v>0</v>
      </c>
    </row>
    <row r="29" spans="1:5" x14ac:dyDescent="0.2">
      <c r="A29" s="8">
        <v>38899</v>
      </c>
      <c r="B29">
        <v>4.7E-2</v>
      </c>
      <c r="C29">
        <v>0</v>
      </c>
    </row>
    <row r="30" spans="1:5" x14ac:dyDescent="0.2">
      <c r="A30" s="8">
        <v>38930</v>
      </c>
      <c r="B30">
        <v>4.7E-2</v>
      </c>
      <c r="C30">
        <v>0</v>
      </c>
    </row>
    <row r="31" spans="1:5" x14ac:dyDescent="0.2">
      <c r="A31" s="8">
        <v>38961</v>
      </c>
      <c r="B31">
        <v>4.4999999999999998E-2</v>
      </c>
      <c r="C31">
        <v>0</v>
      </c>
    </row>
    <row r="32" spans="1:5" x14ac:dyDescent="0.2">
      <c r="A32" s="8">
        <v>38991</v>
      </c>
      <c r="B32">
        <v>4.3999999999999997E-2</v>
      </c>
      <c r="C32">
        <v>0</v>
      </c>
    </row>
    <row r="33" spans="1:3" x14ac:dyDescent="0.2">
      <c r="A33" s="8">
        <v>39022</v>
      </c>
      <c r="B33">
        <v>4.4999999999999998E-2</v>
      </c>
      <c r="C33">
        <v>0</v>
      </c>
    </row>
    <row r="34" spans="1:3" x14ac:dyDescent="0.2">
      <c r="A34" s="8">
        <v>39052</v>
      </c>
      <c r="B34">
        <v>4.3999999999999997E-2</v>
      </c>
      <c r="C34">
        <v>0</v>
      </c>
    </row>
    <row r="35" spans="1:3" x14ac:dyDescent="0.2">
      <c r="A35" s="8">
        <v>39083</v>
      </c>
      <c r="B35">
        <v>4.5999999999999999E-2</v>
      </c>
      <c r="C35">
        <v>2.6</v>
      </c>
    </row>
    <row r="36" spans="1:3" x14ac:dyDescent="0.2">
      <c r="A36" s="8">
        <v>39114</v>
      </c>
      <c r="B36">
        <v>4.4999999999999998E-2</v>
      </c>
      <c r="C36">
        <v>3.8</v>
      </c>
    </row>
    <row r="37" spans="1:3" x14ac:dyDescent="0.2">
      <c r="A37" s="8">
        <v>39142</v>
      </c>
      <c r="B37">
        <v>4.3999999999999997E-2</v>
      </c>
      <c r="C37">
        <v>6</v>
      </c>
    </row>
    <row r="38" spans="1:3" x14ac:dyDescent="0.2">
      <c r="A38" s="8">
        <v>39173</v>
      </c>
      <c r="B38">
        <v>4.4999999999999998E-2</v>
      </c>
      <c r="C38">
        <v>0</v>
      </c>
    </row>
    <row r="39" spans="1:3" x14ac:dyDescent="0.2">
      <c r="A39" s="8">
        <v>39203</v>
      </c>
      <c r="B39">
        <v>4.3999999999999997E-2</v>
      </c>
      <c r="C39">
        <v>0</v>
      </c>
    </row>
    <row r="40" spans="1:3" ht="16" thickBot="1" x14ac:dyDescent="0.25">
      <c r="A40" s="8">
        <v>39234</v>
      </c>
      <c r="B40">
        <v>4.5999999999999999E-2</v>
      </c>
      <c r="C40">
        <v>0</v>
      </c>
    </row>
    <row r="41" spans="1:3" x14ac:dyDescent="0.2">
      <c r="A41" s="8">
        <v>39264</v>
      </c>
      <c r="B41" s="9">
        <v>4.7E-2</v>
      </c>
      <c r="C41" s="9">
        <v>0</v>
      </c>
    </row>
    <row r="42" spans="1:3" x14ac:dyDescent="0.2">
      <c r="A42" s="8">
        <v>39295</v>
      </c>
      <c r="B42" s="10">
        <v>4.5999999999999999E-2</v>
      </c>
      <c r="C42" s="10">
        <v>0</v>
      </c>
    </row>
    <row r="43" spans="1:3" x14ac:dyDescent="0.2">
      <c r="A43" s="8">
        <v>39326</v>
      </c>
      <c r="B43" s="10">
        <v>4.7E-2</v>
      </c>
      <c r="C43" s="10">
        <v>0</v>
      </c>
    </row>
    <row r="44" spans="1:3" x14ac:dyDescent="0.2">
      <c r="A44" s="8">
        <v>39356</v>
      </c>
      <c r="B44" s="10">
        <v>4.7E-2</v>
      </c>
      <c r="C44" s="10">
        <v>0</v>
      </c>
    </row>
    <row r="45" spans="1:3" x14ac:dyDescent="0.2">
      <c r="A45" s="8">
        <v>39387</v>
      </c>
      <c r="B45" s="10">
        <v>4.7E-2</v>
      </c>
      <c r="C45" s="10">
        <v>1.1000000000000001</v>
      </c>
    </row>
    <row r="46" spans="1:3" x14ac:dyDescent="0.2">
      <c r="A46" s="8">
        <v>39417</v>
      </c>
      <c r="B46" s="10">
        <v>4.7E-2</v>
      </c>
      <c r="C46" s="10">
        <v>3.6</v>
      </c>
    </row>
    <row r="47" spans="1:3" ht="33" thickBot="1" x14ac:dyDescent="0.25">
      <c r="B47" s="11" t="s">
        <v>27</v>
      </c>
      <c r="C47" s="11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C249F-395C-4E35-927B-7DF9AA51868A}">
  <dimension ref="A2:H44"/>
  <sheetViews>
    <sheetView workbookViewId="0"/>
  </sheetViews>
  <sheetFormatPr baseColWidth="10" defaultColWidth="9.1640625" defaultRowHeight="15" x14ac:dyDescent="0.2"/>
  <cols>
    <col min="2" max="2" width="12.33203125" bestFit="1" customWidth="1"/>
    <col min="3" max="3" width="22.5" bestFit="1" customWidth="1"/>
    <col min="4" max="4" width="30.5" customWidth="1"/>
    <col min="5" max="5" width="11.33203125" customWidth="1"/>
    <col min="6" max="6" width="13.1640625" customWidth="1"/>
    <col min="7" max="7" width="3.5" customWidth="1"/>
  </cols>
  <sheetData>
    <row r="2" spans="1:6" ht="16" x14ac:dyDescent="0.2">
      <c r="A2" s="4" t="s">
        <v>3</v>
      </c>
      <c r="B2" s="4" t="s">
        <v>22</v>
      </c>
      <c r="C2" s="4" t="s">
        <v>9</v>
      </c>
      <c r="D2" s="6"/>
      <c r="E2" s="6"/>
      <c r="F2" s="6"/>
    </row>
    <row r="3" spans="1:6" x14ac:dyDescent="0.2">
      <c r="A3" s="8">
        <v>38169</v>
      </c>
      <c r="B3">
        <v>0</v>
      </c>
      <c r="C3">
        <v>10152.087619047617</v>
      </c>
      <c r="E3" s="7"/>
    </row>
    <row r="4" spans="1:6" x14ac:dyDescent="0.2">
      <c r="A4" s="8">
        <v>38200</v>
      </c>
      <c r="B4">
        <v>0</v>
      </c>
      <c r="C4">
        <v>10032.801363636363</v>
      </c>
      <c r="E4" s="7"/>
    </row>
    <row r="5" spans="1:6" x14ac:dyDescent="0.2">
      <c r="A5" s="8">
        <v>38231</v>
      </c>
      <c r="B5">
        <v>0</v>
      </c>
      <c r="C5">
        <v>10204.670476190478</v>
      </c>
      <c r="E5" s="7"/>
    </row>
    <row r="6" spans="1:6" x14ac:dyDescent="0.2">
      <c r="A6" s="8">
        <v>38261</v>
      </c>
      <c r="B6">
        <v>0</v>
      </c>
      <c r="C6">
        <v>10001.602380952381</v>
      </c>
      <c r="E6" s="7"/>
    </row>
    <row r="7" spans="1:6" x14ac:dyDescent="0.2">
      <c r="A7" s="8">
        <v>38292</v>
      </c>
      <c r="B7">
        <v>1</v>
      </c>
      <c r="C7">
        <v>10411.756190476191</v>
      </c>
      <c r="E7" s="7"/>
    </row>
    <row r="8" spans="1:6" x14ac:dyDescent="0.2">
      <c r="A8" s="8">
        <v>38322</v>
      </c>
      <c r="B8">
        <v>1</v>
      </c>
      <c r="C8">
        <v>10673.38409090909</v>
      </c>
      <c r="E8" s="7"/>
    </row>
    <row r="9" spans="1:6" x14ac:dyDescent="0.2">
      <c r="A9" s="8">
        <v>38353</v>
      </c>
      <c r="B9">
        <v>2</v>
      </c>
      <c r="C9">
        <v>10539.513000000001</v>
      </c>
      <c r="E9" s="7"/>
    </row>
    <row r="10" spans="1:6" x14ac:dyDescent="0.2">
      <c r="A10" s="8">
        <v>38384</v>
      </c>
      <c r="B10">
        <v>2</v>
      </c>
      <c r="C10">
        <v>10723.815789473687</v>
      </c>
      <c r="E10" s="7"/>
    </row>
    <row r="11" spans="1:6" x14ac:dyDescent="0.2">
      <c r="A11" s="8">
        <v>38412</v>
      </c>
      <c r="B11">
        <v>1</v>
      </c>
      <c r="C11">
        <v>10682.093181818182</v>
      </c>
      <c r="E11" s="7"/>
    </row>
    <row r="12" spans="1:6" x14ac:dyDescent="0.2">
      <c r="A12" s="8">
        <v>38443</v>
      </c>
      <c r="B12">
        <v>1</v>
      </c>
      <c r="C12">
        <v>10283.18619047619</v>
      </c>
      <c r="E12" s="7"/>
    </row>
    <row r="13" spans="1:6" x14ac:dyDescent="0.2">
      <c r="A13" s="8">
        <v>38473</v>
      </c>
      <c r="B13">
        <v>3</v>
      </c>
      <c r="C13">
        <v>10377.179047619047</v>
      </c>
      <c r="E13" s="7"/>
    </row>
    <row r="14" spans="1:6" x14ac:dyDescent="0.2">
      <c r="A14" s="8">
        <v>38504</v>
      </c>
      <c r="B14">
        <v>2</v>
      </c>
      <c r="C14">
        <v>10486.682272727274</v>
      </c>
      <c r="E14" s="7"/>
    </row>
    <row r="15" spans="1:6" x14ac:dyDescent="0.2">
      <c r="A15" s="8">
        <v>38534</v>
      </c>
      <c r="B15">
        <v>0</v>
      </c>
      <c r="C15">
        <v>10545.376</v>
      </c>
      <c r="E15" s="7"/>
    </row>
    <row r="16" spans="1:6" x14ac:dyDescent="0.2">
      <c r="A16" s="8">
        <v>38565</v>
      </c>
      <c r="B16">
        <v>0</v>
      </c>
      <c r="C16">
        <v>10554.271739130432</v>
      </c>
      <c r="E16" s="7"/>
    </row>
    <row r="17" spans="1:5" x14ac:dyDescent="0.2">
      <c r="A17" s="8">
        <v>38596</v>
      </c>
      <c r="B17">
        <v>0</v>
      </c>
      <c r="C17">
        <v>10532.544285714286</v>
      </c>
      <c r="E17" s="7"/>
    </row>
    <row r="18" spans="1:5" x14ac:dyDescent="0.2">
      <c r="A18" s="8">
        <v>38626</v>
      </c>
      <c r="B18">
        <v>0</v>
      </c>
      <c r="C18">
        <v>10324.313333333335</v>
      </c>
      <c r="E18" s="7"/>
    </row>
    <row r="19" spans="1:5" x14ac:dyDescent="0.2">
      <c r="A19" s="8">
        <v>38657</v>
      </c>
      <c r="B19">
        <v>1</v>
      </c>
      <c r="C19">
        <v>10695.249523809525</v>
      </c>
      <c r="E19" s="7"/>
    </row>
    <row r="20" spans="1:5" x14ac:dyDescent="0.2">
      <c r="A20" s="8">
        <v>38687</v>
      </c>
      <c r="B20">
        <v>1</v>
      </c>
      <c r="C20">
        <v>10827.794761904763</v>
      </c>
      <c r="E20" s="7"/>
    </row>
    <row r="21" spans="1:5" x14ac:dyDescent="0.2">
      <c r="A21" s="8">
        <v>38718</v>
      </c>
      <c r="B21">
        <v>2</v>
      </c>
      <c r="C21">
        <v>10872.482</v>
      </c>
      <c r="E21" s="7"/>
    </row>
    <row r="22" spans="1:5" x14ac:dyDescent="0.2">
      <c r="A22" s="8">
        <v>38749</v>
      </c>
      <c r="B22">
        <v>2</v>
      </c>
      <c r="C22">
        <v>10971.186315789473</v>
      </c>
      <c r="E22" s="7"/>
    </row>
    <row r="23" spans="1:5" x14ac:dyDescent="0.2">
      <c r="A23" s="8">
        <v>38777</v>
      </c>
      <c r="B23">
        <v>1</v>
      </c>
      <c r="C23">
        <v>11144.449999999997</v>
      </c>
      <c r="E23" s="7"/>
    </row>
    <row r="24" spans="1:5" x14ac:dyDescent="0.2">
      <c r="A24" s="8">
        <v>38808</v>
      </c>
      <c r="B24">
        <v>1</v>
      </c>
      <c r="C24">
        <v>11234.675263157895</v>
      </c>
      <c r="E24" s="7"/>
    </row>
    <row r="25" spans="1:5" x14ac:dyDescent="0.2">
      <c r="A25" s="8">
        <v>38838</v>
      </c>
      <c r="B25">
        <v>3</v>
      </c>
      <c r="C25">
        <v>11333.878181818181</v>
      </c>
      <c r="E25" s="7"/>
    </row>
    <row r="26" spans="1:5" x14ac:dyDescent="0.2">
      <c r="A26" s="8">
        <v>38869</v>
      </c>
      <c r="B26">
        <v>2</v>
      </c>
      <c r="C26">
        <v>10997.965454545454</v>
      </c>
      <c r="E26" s="7"/>
    </row>
    <row r="27" spans="1:5" x14ac:dyDescent="0.2">
      <c r="A27" s="8">
        <v>38899</v>
      </c>
      <c r="B27">
        <v>0</v>
      </c>
      <c r="C27">
        <v>11032.526</v>
      </c>
      <c r="E27" s="7"/>
    </row>
    <row r="28" spans="1:5" x14ac:dyDescent="0.2">
      <c r="A28" s="8">
        <v>38930</v>
      </c>
      <c r="B28">
        <v>0</v>
      </c>
      <c r="C28">
        <v>11257.353913043478</v>
      </c>
      <c r="E28" s="7"/>
    </row>
    <row r="29" spans="1:5" x14ac:dyDescent="0.2">
      <c r="A29" s="8">
        <v>38961</v>
      </c>
      <c r="B29">
        <v>0</v>
      </c>
      <c r="C29">
        <v>11533.598999999998</v>
      </c>
      <c r="E29" s="7"/>
    </row>
    <row r="30" spans="1:5" x14ac:dyDescent="0.2">
      <c r="A30" s="8">
        <v>38991</v>
      </c>
      <c r="B30">
        <v>0</v>
      </c>
      <c r="C30">
        <v>11963.115454545456</v>
      </c>
      <c r="E30" s="7"/>
    </row>
    <row r="31" spans="1:5" x14ac:dyDescent="0.2">
      <c r="A31" s="8">
        <v>39022</v>
      </c>
      <c r="B31">
        <v>1</v>
      </c>
      <c r="C31">
        <v>12185.154285714285</v>
      </c>
    </row>
    <row r="32" spans="1:5" x14ac:dyDescent="0.2">
      <c r="A32" s="8">
        <v>39052</v>
      </c>
      <c r="B32">
        <v>1</v>
      </c>
      <c r="C32">
        <v>12377.6185</v>
      </c>
    </row>
    <row r="33" spans="1:8" x14ac:dyDescent="0.2">
      <c r="A33" s="8">
        <v>39083</v>
      </c>
      <c r="B33">
        <v>2</v>
      </c>
      <c r="C33">
        <v>12512.891</v>
      </c>
      <c r="D33" s="12"/>
      <c r="E33" s="12"/>
      <c r="F33" s="12"/>
      <c r="G33" s="12"/>
      <c r="H33" s="12"/>
    </row>
    <row r="34" spans="1:8" x14ac:dyDescent="0.2">
      <c r="A34" s="8">
        <v>39114</v>
      </c>
      <c r="B34">
        <v>2</v>
      </c>
      <c r="C34">
        <v>12631.47736842105</v>
      </c>
      <c r="D34" s="2"/>
      <c r="E34" s="2"/>
      <c r="F34" s="2"/>
      <c r="G34" s="2"/>
      <c r="H34" s="2"/>
    </row>
    <row r="35" spans="1:8" x14ac:dyDescent="0.2">
      <c r="A35" s="8">
        <v>39142</v>
      </c>
      <c r="B35">
        <v>1</v>
      </c>
      <c r="C35">
        <v>12268.533636363638</v>
      </c>
      <c r="D35" s="2"/>
      <c r="E35" s="2"/>
      <c r="F35" s="2"/>
      <c r="G35" s="2"/>
      <c r="H35" s="2"/>
    </row>
    <row r="36" spans="1:8" x14ac:dyDescent="0.2">
      <c r="A36" s="8">
        <v>39173</v>
      </c>
      <c r="B36">
        <v>1</v>
      </c>
      <c r="C36">
        <v>12754.803999999998</v>
      </c>
      <c r="D36" s="2"/>
      <c r="E36" s="2"/>
      <c r="F36" s="2"/>
      <c r="G36" s="2"/>
      <c r="H36" s="2"/>
    </row>
    <row r="37" spans="1:8" x14ac:dyDescent="0.2">
      <c r="A37" s="8">
        <v>39203</v>
      </c>
      <c r="B37">
        <v>3</v>
      </c>
      <c r="C37">
        <v>13407.755909090909</v>
      </c>
      <c r="D37" s="2"/>
      <c r="E37" s="2"/>
      <c r="F37" s="2"/>
      <c r="G37" s="2"/>
      <c r="H37" s="2"/>
    </row>
    <row r="38" spans="1:8" x14ac:dyDescent="0.2">
      <c r="A38" s="8">
        <v>39234</v>
      </c>
      <c r="B38">
        <v>2</v>
      </c>
      <c r="C38">
        <v>13480.212380952382</v>
      </c>
      <c r="D38" s="2"/>
      <c r="E38" s="2"/>
      <c r="F38" s="2"/>
      <c r="G38" s="2"/>
      <c r="H38" s="2"/>
    </row>
    <row r="39" spans="1:8" x14ac:dyDescent="0.2">
      <c r="A39" s="8">
        <v>39264</v>
      </c>
      <c r="B39">
        <v>0</v>
      </c>
      <c r="C39">
        <v>13677.894761904761</v>
      </c>
      <c r="D39" s="2"/>
      <c r="E39" s="2"/>
      <c r="F39" s="2"/>
      <c r="G39" s="2"/>
      <c r="H39" s="2"/>
    </row>
    <row r="40" spans="1:8" x14ac:dyDescent="0.2">
      <c r="A40" s="8">
        <v>39295</v>
      </c>
      <c r="B40">
        <v>0</v>
      </c>
      <c r="C40">
        <v>13239.712173913043</v>
      </c>
      <c r="D40" s="2"/>
      <c r="E40" s="2"/>
      <c r="F40" s="2"/>
      <c r="G40" s="2"/>
      <c r="H40" s="2"/>
    </row>
    <row r="41" spans="1:8" x14ac:dyDescent="0.2">
      <c r="A41" s="8">
        <v>39326</v>
      </c>
      <c r="B41">
        <v>0</v>
      </c>
      <c r="C41">
        <v>13557.686315789475</v>
      </c>
      <c r="D41" s="2"/>
      <c r="E41" s="2"/>
      <c r="F41" s="2"/>
      <c r="G41" s="2"/>
      <c r="H41" s="2"/>
    </row>
    <row r="42" spans="1:8" x14ac:dyDescent="0.2">
      <c r="A42" s="8">
        <v>39356</v>
      </c>
      <c r="B42">
        <v>0</v>
      </c>
      <c r="C42">
        <v>13901.280434782606</v>
      </c>
    </row>
    <row r="43" spans="1:8" x14ac:dyDescent="0.2">
      <c r="A43" s="8">
        <v>39387</v>
      </c>
      <c r="B43">
        <v>1</v>
      </c>
      <c r="C43">
        <v>13200.577619047617</v>
      </c>
    </row>
    <row r="44" spans="1:8" x14ac:dyDescent="0.2">
      <c r="A44" s="8">
        <v>39417</v>
      </c>
      <c r="B44">
        <v>1</v>
      </c>
      <c r="C44">
        <v>13406.9895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Time Only</vt:lpstr>
      <vt:lpstr>Causual</vt:lpstr>
      <vt:lpstr>Decomposed time series</vt:lpstr>
      <vt:lpstr>Piviot tabel</vt:lpstr>
      <vt:lpstr>Forecast_Sheet</vt:lpstr>
      <vt:lpstr>External_Data</vt:lpstr>
      <vt:lpstr>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Collins</dc:creator>
  <cp:lastModifiedBy>Microsoft Office User</cp:lastModifiedBy>
  <dcterms:created xsi:type="dcterms:W3CDTF">2020-09-22T15:01:03Z</dcterms:created>
  <dcterms:modified xsi:type="dcterms:W3CDTF">2023-05-03T01:45:46Z</dcterms:modified>
</cp:coreProperties>
</file>